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OneDrive - Maejo university\Desktop\สำนักงานสีเขียว2566\หมวด1ปี2566\เอกสารอ้างอิง2566หมวด1\"/>
    </mc:Choice>
  </mc:AlternateContent>
  <xr:revisionPtr revIDLastSave="0" documentId="13_ncr:1_{9F29F8EC-572B-4B24-ABBC-BC727DFFBD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ทั่วไป" sheetId="1" r:id="rId1"/>
    <sheet name="การใช้ทรัพยากร" sheetId="2" r:id="rId2"/>
    <sheet name="CH4" sheetId="3" r:id="rId3"/>
    <sheet name="สรุปการคำนวณ CF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P17" i="2"/>
  <c r="P19" i="2"/>
  <c r="P16" i="2"/>
  <c r="P18" i="2"/>
  <c r="C11" i="1" l="1"/>
  <c r="AD26" i="4" l="1"/>
  <c r="AB26" i="4"/>
  <c r="Z26" i="4"/>
  <c r="X26" i="4"/>
  <c r="V26" i="4"/>
  <c r="T26" i="4"/>
  <c r="R26" i="4"/>
  <c r="P26" i="4"/>
  <c r="N26" i="4"/>
  <c r="L26" i="4"/>
  <c r="J26" i="4"/>
  <c r="H26" i="4"/>
  <c r="AE26" i="4" s="1"/>
  <c r="AD25" i="4"/>
  <c r="AB25" i="4"/>
  <c r="Z25" i="4"/>
  <c r="X25" i="4"/>
  <c r="V25" i="4"/>
  <c r="T25" i="4"/>
  <c r="R25" i="4"/>
  <c r="P25" i="4"/>
  <c r="N25" i="4"/>
  <c r="L25" i="4"/>
  <c r="J25" i="4"/>
  <c r="H25" i="4"/>
  <c r="AD24" i="4"/>
  <c r="AB24" i="4"/>
  <c r="Z24" i="4"/>
  <c r="X24" i="4"/>
  <c r="V24" i="4"/>
  <c r="T24" i="4"/>
  <c r="R24" i="4"/>
  <c r="P24" i="4"/>
  <c r="N24" i="4"/>
  <c r="L24" i="4"/>
  <c r="J24" i="4"/>
  <c r="H24" i="4"/>
  <c r="AE24" i="4" s="1"/>
  <c r="AD23" i="4"/>
  <c r="AB23" i="4"/>
  <c r="Z23" i="4"/>
  <c r="X23" i="4"/>
  <c r="V23" i="4"/>
  <c r="T23" i="4"/>
  <c r="R23" i="4"/>
  <c r="P23" i="4"/>
  <c r="N23" i="4"/>
  <c r="L23" i="4"/>
  <c r="J23" i="4"/>
  <c r="H23" i="4"/>
  <c r="AE23" i="4" s="1"/>
  <c r="AD21" i="4"/>
  <c r="AB21" i="4"/>
  <c r="Z21" i="4"/>
  <c r="X21" i="4"/>
  <c r="V21" i="4"/>
  <c r="T21" i="4"/>
  <c r="R21" i="4"/>
  <c r="P21" i="4"/>
  <c r="N21" i="4"/>
  <c r="L21" i="4"/>
  <c r="J21" i="4"/>
  <c r="H21" i="4"/>
  <c r="AD20" i="4"/>
  <c r="AB20" i="4"/>
  <c r="Z20" i="4"/>
  <c r="X20" i="4"/>
  <c r="V20" i="4"/>
  <c r="T20" i="4"/>
  <c r="R20" i="4"/>
  <c r="P20" i="4"/>
  <c r="N20" i="4"/>
  <c r="L20" i="4"/>
  <c r="J20" i="4"/>
  <c r="H20" i="4"/>
  <c r="AD19" i="4"/>
  <c r="AB19" i="4"/>
  <c r="Z19" i="4"/>
  <c r="X19" i="4"/>
  <c r="V19" i="4"/>
  <c r="T19" i="4"/>
  <c r="R19" i="4"/>
  <c r="P19" i="4"/>
  <c r="N19" i="4"/>
  <c r="L19" i="4"/>
  <c r="J19" i="4"/>
  <c r="H19" i="4"/>
  <c r="AD16" i="4"/>
  <c r="AB16" i="4"/>
  <c r="Z16" i="4"/>
  <c r="X16" i="4"/>
  <c r="V16" i="4"/>
  <c r="T16" i="4"/>
  <c r="R16" i="4"/>
  <c r="P16" i="4"/>
  <c r="N16" i="4"/>
  <c r="L16" i="4"/>
  <c r="J16" i="4"/>
  <c r="H16" i="4"/>
  <c r="AD15" i="4"/>
  <c r="AB15" i="4"/>
  <c r="Z15" i="4"/>
  <c r="X15" i="4"/>
  <c r="V15" i="4"/>
  <c r="T15" i="4"/>
  <c r="R15" i="4"/>
  <c r="P15" i="4"/>
  <c r="N15" i="4"/>
  <c r="L15" i="4"/>
  <c r="J15" i="4"/>
  <c r="H15" i="4"/>
  <c r="AE15" i="4" s="1"/>
  <c r="AD14" i="4"/>
  <c r="AB14" i="4"/>
  <c r="Z14" i="4"/>
  <c r="X14" i="4"/>
  <c r="V14" i="4"/>
  <c r="T14" i="4"/>
  <c r="R14" i="4"/>
  <c r="P14" i="4"/>
  <c r="N14" i="4"/>
  <c r="L14" i="4"/>
  <c r="J14" i="4"/>
  <c r="H14" i="4"/>
  <c r="AD13" i="4"/>
  <c r="AB13" i="4"/>
  <c r="Z13" i="4"/>
  <c r="X13" i="4"/>
  <c r="V13" i="4"/>
  <c r="T13" i="4"/>
  <c r="R13" i="4"/>
  <c r="P13" i="4"/>
  <c r="N13" i="4"/>
  <c r="L13" i="4"/>
  <c r="J13" i="4"/>
  <c r="H13" i="4"/>
  <c r="AE13" i="4" s="1"/>
  <c r="AD12" i="4"/>
  <c r="AB12" i="4"/>
  <c r="Z12" i="4"/>
  <c r="X12" i="4"/>
  <c r="V12" i="4"/>
  <c r="T12" i="4"/>
  <c r="R12" i="4"/>
  <c r="P12" i="4"/>
  <c r="N12" i="4"/>
  <c r="L12" i="4"/>
  <c r="J12" i="4"/>
  <c r="H12" i="4"/>
  <c r="AE12" i="4" s="1"/>
  <c r="AD10" i="4"/>
  <c r="AB10" i="4"/>
  <c r="Z10" i="4"/>
  <c r="X10" i="4"/>
  <c r="V10" i="4"/>
  <c r="T10" i="4"/>
  <c r="R10" i="4"/>
  <c r="P10" i="4"/>
  <c r="N10" i="4"/>
  <c r="L10" i="4"/>
  <c r="J10" i="4"/>
  <c r="H10" i="4"/>
  <c r="AD9" i="4"/>
  <c r="AB9" i="4"/>
  <c r="Z9" i="4"/>
  <c r="X9" i="4"/>
  <c r="V9" i="4"/>
  <c r="T9" i="4"/>
  <c r="R9" i="4"/>
  <c r="P9" i="4"/>
  <c r="N9" i="4"/>
  <c r="L9" i="4"/>
  <c r="J9" i="4"/>
  <c r="H9" i="4"/>
  <c r="AE9" i="4" s="1"/>
  <c r="O10" i="3"/>
  <c r="O12" i="3" s="1"/>
  <c r="AC18" i="4" s="1"/>
  <c r="AD18" i="4" s="1"/>
  <c r="N10" i="3"/>
  <c r="N12" i="3" s="1"/>
  <c r="AA18" i="4" s="1"/>
  <c r="AB18" i="4" s="1"/>
  <c r="M10" i="3"/>
  <c r="M12" i="3" s="1"/>
  <c r="Y18" i="4" s="1"/>
  <c r="Z18" i="4" s="1"/>
  <c r="L10" i="3"/>
  <c r="L12" i="3" s="1"/>
  <c r="W18" i="4" s="1"/>
  <c r="X18" i="4" s="1"/>
  <c r="K10" i="3"/>
  <c r="K12" i="3" s="1"/>
  <c r="U18" i="4" s="1"/>
  <c r="V18" i="4" s="1"/>
  <c r="J10" i="3"/>
  <c r="J12" i="3" s="1"/>
  <c r="S18" i="4" s="1"/>
  <c r="T18" i="4" s="1"/>
  <c r="I10" i="3"/>
  <c r="I12" i="3" s="1"/>
  <c r="Q18" i="4" s="1"/>
  <c r="R18" i="4" s="1"/>
  <c r="H10" i="3"/>
  <c r="H12" i="3" s="1"/>
  <c r="O18" i="4" s="1"/>
  <c r="P18" i="4" s="1"/>
  <c r="G10" i="3"/>
  <c r="G12" i="3" s="1"/>
  <c r="M18" i="4" s="1"/>
  <c r="N18" i="4" s="1"/>
  <c r="F10" i="3"/>
  <c r="F12" i="3" s="1"/>
  <c r="K18" i="4" s="1"/>
  <c r="L18" i="4" s="1"/>
  <c r="E10" i="3"/>
  <c r="E12" i="3" s="1"/>
  <c r="I18" i="4" s="1"/>
  <c r="J18" i="4" s="1"/>
  <c r="D10" i="3"/>
  <c r="D12" i="3" s="1"/>
  <c r="P9" i="3"/>
  <c r="O8" i="3"/>
  <c r="AC17" i="4" s="1"/>
  <c r="AD17" i="4" s="1"/>
  <c r="N8" i="3"/>
  <c r="AA17" i="4" s="1"/>
  <c r="AB17" i="4" s="1"/>
  <c r="M8" i="3"/>
  <c r="Y17" i="4" s="1"/>
  <c r="Z17" i="4" s="1"/>
  <c r="L8" i="3"/>
  <c r="W17" i="4" s="1"/>
  <c r="X17" i="4" s="1"/>
  <c r="K8" i="3"/>
  <c r="U17" i="4" s="1"/>
  <c r="V17" i="4" s="1"/>
  <c r="J8" i="3"/>
  <c r="S17" i="4" s="1"/>
  <c r="T17" i="4" s="1"/>
  <c r="I8" i="3"/>
  <c r="Q17" i="4" s="1"/>
  <c r="R17" i="4" s="1"/>
  <c r="H8" i="3"/>
  <c r="O17" i="4" s="1"/>
  <c r="P17" i="4" s="1"/>
  <c r="G8" i="3"/>
  <c r="M17" i="4" s="1"/>
  <c r="N17" i="4" s="1"/>
  <c r="F8" i="3"/>
  <c r="K17" i="4" s="1"/>
  <c r="L17" i="4" s="1"/>
  <c r="E8" i="3"/>
  <c r="I17" i="4" s="1"/>
  <c r="J17" i="4" s="1"/>
  <c r="D8" i="3"/>
  <c r="P7" i="3"/>
  <c r="P6" i="3"/>
  <c r="P20" i="2"/>
  <c r="P15" i="2"/>
  <c r="P14" i="2"/>
  <c r="P13" i="2"/>
  <c r="P12" i="2"/>
  <c r="P10" i="2"/>
  <c r="P9" i="2"/>
  <c r="P7" i="2"/>
  <c r="P6" i="2"/>
  <c r="P8" i="3" l="1"/>
  <c r="AE16" i="4"/>
  <c r="AE14" i="4"/>
  <c r="AE10" i="4"/>
  <c r="AE19" i="4"/>
  <c r="AE25" i="4"/>
  <c r="AE20" i="4"/>
  <c r="AE21" i="4"/>
  <c r="D32" i="4" s="1"/>
  <c r="D33" i="4"/>
  <c r="P12" i="3"/>
  <c r="G18" i="4"/>
  <c r="H18" i="4" s="1"/>
  <c r="AE18" i="4" s="1"/>
  <c r="G17" i="4"/>
  <c r="H17" i="4" s="1"/>
  <c r="AE17" i="4" s="1"/>
  <c r="P10" i="3"/>
  <c r="D31" i="4" l="1"/>
  <c r="D34" i="4" s="1"/>
  <c r="E31" i="4" l="1"/>
  <c r="E33" i="4"/>
  <c r="E34" i="4"/>
  <c r="E32" i="4"/>
</calcChain>
</file>

<file path=xl/sharedStrings.xml><?xml version="1.0" encoding="utf-8"?>
<sst xmlns="http://schemas.openxmlformats.org/spreadsheetml/2006/main" count="210" uniqueCount="92">
  <si>
    <t>พื้นที่ในสำนักงาน</t>
  </si>
  <si>
    <t>เฉพาะอาคาร ขนาด</t>
  </si>
  <si>
    <t>ตารางเมตร</t>
  </si>
  <si>
    <t>เฉพาะพื้นที่นอกอาคาร ขนาด</t>
  </si>
  <si>
    <t>จำนวนพนักงานภายในสำนักงาน</t>
  </si>
  <si>
    <t>พนักงานประจำ</t>
  </si>
  <si>
    <t>คน</t>
  </si>
  <si>
    <t>พนักงานชั่วคราว</t>
  </si>
  <si>
    <t>รวมทั้งสิ้น</t>
  </si>
  <si>
    <t>รายการ</t>
  </si>
  <si>
    <t>หน่วย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</si>
  <si>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</si>
  <si>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</si>
  <si>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</si>
  <si>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</si>
  <si>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</si>
  <si>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</si>
  <si>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</si>
  <si>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</si>
  <si>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</si>
  <si>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</si>
  <si>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</si>
  <si>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</si>
  <si>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</si>
  <si>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เชื้อเพลิง</t>
  </si>
  <si>
    <t>1.1 การใช้น้ำมันสำหรับงานอาคาร</t>
  </si>
  <si>
    <t>1.1.1 ดีเซล(Generator)</t>
  </si>
  <si>
    <t>ลิตร</t>
  </si>
  <si>
    <t>1.1.2 ดีเซล (Fire pump)</t>
  </si>
  <si>
    <t>1.2 การใช้น้ำมันสำหรับการเดินทาง (รถตู้ มอเตอร์ไซค์)</t>
  </si>
  <si>
    <t>1.2.1 ดีเซล</t>
  </si>
  <si>
    <t>1.2.2 Gasohol 91, E20, E85</t>
  </si>
  <si>
    <t>1.2.3 Gasohol 95</t>
  </si>
  <si>
    <t>1.2.4 ก๊าซหุงต้ม (LPG)</t>
  </si>
  <si>
    <t>กิโลกรัม</t>
  </si>
  <si>
    <t>1.2.5 ก๊าซธรรมชาติ (CNG/NGV)</t>
  </si>
  <si>
    <t>สารดับเพลิง (CO2)</t>
  </si>
  <si>
    <t>R134a</t>
  </si>
  <si>
    <t>ไฟฟ้า</t>
  </si>
  <si>
    <t>กิโลวัตต์-ชั่วโมง</t>
  </si>
  <si>
    <t>การใช้กระดาษ A4 และ A3 (สีขาว)</t>
  </si>
  <si>
    <t>น้ำประปา</t>
  </si>
  <si>
    <t>ลบ.ม.</t>
  </si>
  <si>
    <t>ของเสีย (ฝังกลบขยะ)</t>
  </si>
  <si>
    <t>จำนวนบุคคลภายนอก / นักศึกษา</t>
  </si>
  <si>
    <t>ข้อมูลพื้นฐาน</t>
  </si>
  <si>
    <t>จำนวนวันเปิดบริการ/ทำการ</t>
  </si>
  <si>
    <t>วัน</t>
  </si>
  <si>
    <t>จำนวนพนักงานองค์กร</t>
  </si>
  <si>
    <t>การปล่อยสารมีเทนจากระบบ septic tank</t>
  </si>
  <si>
    <t>kgCH4</t>
  </si>
  <si>
    <t>ปริมาณน้ำใช้ในรอบปี</t>
  </si>
  <si>
    <t>ปริมาณน้ำเสียคิดเป็น 80%</t>
  </si>
  <si>
    <t>ประเภทการบำบัดน้ำเสีย</t>
  </si>
  <si>
    <t>การปล่อยสารมีเทนจากบ่อบำบัดน้ำเสียแบบไม่เติมอากาศ</t>
  </si>
  <si>
    <t>ข้อมูลปริมาณการปลดปล่อย GHGs (kgCO2)</t>
  </si>
  <si>
    <t>ขอบเขตการดำเนินงาน</t>
  </si>
  <si>
    <t>EF</t>
  </si>
  <si>
    <t>หน่วยการเก็บข้อมูล</t>
  </si>
  <si>
    <t>ปริมาณ</t>
  </si>
  <si>
    <t>CF</t>
  </si>
  <si>
    <t>ประเภท 1</t>
  </si>
  <si>
    <t>kg CO2e/ลิตร</t>
  </si>
  <si>
    <t>kg CO2e/kgCO2</t>
  </si>
  <si>
    <t>kg CO2e/kgCH4</t>
  </si>
  <si>
    <t>การใช้สารดับเพลิง (CO2)</t>
  </si>
  <si>
    <t>kg CO2e/kgCH2FCF3</t>
  </si>
  <si>
    <t>kgCH2FCF3</t>
  </si>
  <si>
    <t>ประเภท 2</t>
  </si>
  <si>
    <t>ปริมาณการใช้ไฟฟ้า</t>
  </si>
  <si>
    <t>kg CO2e/kWh</t>
  </si>
  <si>
    <t>ประเภท 3</t>
  </si>
  <si>
    <t>ปริมาณการใช้น้ำประปา</t>
  </si>
  <si>
    <t>การประปานครหลวง</t>
  </si>
  <si>
    <t>kg CO2e/m3</t>
  </si>
  <si>
    <t>การประปาส่วนภูมิภาค</t>
  </si>
  <si>
    <t>kg CO2e/kg</t>
  </si>
  <si>
    <t>สรุปข้อมูลปริมาณการปลดปล่อยก๊าซเรือนกระจก ประจำปี พ.ศ.2564</t>
  </si>
  <si>
    <t>ขอบเขตดำเนินงาน</t>
  </si>
  <si>
    <t>GHG</t>
  </si>
  <si>
    <t>%</t>
  </si>
  <si>
    <t>tCO2e</t>
  </si>
  <si>
    <t>แบบฟอร์ม 1.5(1) การคำนวณก๊าซเรือนกระจก</t>
  </si>
  <si>
    <t>ผู้รับจ้างช่วง(แม่บ้าน 3 คนงานเกษตร1)</t>
  </si>
  <si>
    <t>ข้อมูลปริมาณการปลดปล่อยก๊าซเรือนกระจก (ปริมาณการปลดปล่อย GHGs (kgCO2)) ปี พ.ศ.2566</t>
  </si>
  <si>
    <t>ข้อมูลปริมาณการใช้ทรัพยากร พลังงาน ของเสีย ปี พ.ศ.2566</t>
  </si>
  <si>
    <t>ข้อมูลการใช้ทรัพยากร ปี พ.ศ.2566</t>
  </si>
  <si>
    <t xml:space="preserve">                                                       ข้อมูลปริมาณการปลดปล่อยก๊าซเรือนกระจก (ปริมาณการปลดปล่อย GHGs (kgCO2)) ปี พ.ศ.2566</t>
  </si>
  <si>
    <t>หมายเหตุ</t>
  </si>
  <si>
    <t>นักศึกษา</t>
  </si>
  <si>
    <t xml:space="preserve">จำนวนพนักงานภายในสำนักงาน เดือน ม.ค. - มิ.ย. จำนวน 603 คน </t>
  </si>
  <si>
    <t xml:space="preserve">                                        เดือน ก.ค. - ธ.ค. จำนวน 762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</si>
</sst>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6"/>
      <color rgb="FF000000"/>
      <name val="TH SarabunPSK"/>
    </font>
    <font>
      <b/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A7D59F"/>
        <bgColor rgb="FFA7D59F"/>
      </patternFill>
    </fill>
    <fill>
      <patternFill patternType="solid">
        <fgColor rgb="FFFAEBD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A7D59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0" xfId="0" applyFill="1"/>
    <xf numFmtId="4" fontId="7" fillId="5" borderId="2" xfId="1" applyNumberFormat="1" applyFont="1" applyFill="1" applyBorder="1" applyAlignment="1">
      <alignment horizontal="center" shrinkToFit="1"/>
    </xf>
    <xf numFmtId="4" fontId="7" fillId="5" borderId="2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/>
    <xf numFmtId="4" fontId="7" fillId="5" borderId="3" xfId="1" applyNumberFormat="1" applyFont="1" applyFill="1" applyBorder="1" applyAlignment="1">
      <alignment horizontal="center"/>
    </xf>
    <xf numFmtId="4" fontId="7" fillId="5" borderId="2" xfId="1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1" fillId="7" borderId="1" xfId="0" applyFont="1" applyFill="1" applyBorder="1" applyAlignment="1">
      <alignment horizontal="center"/>
    </xf>
    <xf numFmtId="0" fontId="7" fillId="5" borderId="1" xfId="0" applyFont="1" applyFill="1" applyBorder="1"/>
    <xf numFmtId="0" fontId="5" fillId="5" borderId="1" xfId="0" applyFont="1" applyFill="1" applyBorder="1"/>
    <xf numFmtId="0" fontId="9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2" fontId="0" fillId="0" borderId="1" xfId="0" applyNumberFormat="1" applyBorder="1"/>
    <xf numFmtId="0" fontId="8" fillId="0" borderId="1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Normal" xfId="0" builtinId="0"/>
    <cellStyle name="ปกติ 2" xfId="1" xr:uid="{37202835-DF75-4C1C-A669-2F06259CED8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ปริมาณการปล่อยก๊าซเรือนกระจก ปี 2566 (</a:t>
            </a:r>
            <a:r>
              <a:rPr lang="en-US">
                <a:latin typeface="TH SarabunPSK" panose="020B0500040200020003" pitchFamily="34" charset="-34"/>
                <a:cs typeface="TH SarabunPSK" panose="020B0500040200020003" pitchFamily="34" charset="-34"/>
              </a:rPr>
              <a:t>tCO2e)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53149606299213E-2"/>
          <c:y val="0.1902314814814815"/>
          <c:w val="0.90089129483814523"/>
          <c:h val="0.70292468649752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B7-4531-BEB9-6906841541C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3B7-4531-BEB9-6906841541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CF'!$C$31:$C$33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CF'!$D$31:$D$33</c:f>
              <c:numCache>
                <c:formatCode>0.00</c:formatCode>
                <c:ptCount val="3"/>
                <c:pt idx="0">
                  <c:v>51.075807699999999</c:v>
                </c:pt>
                <c:pt idx="1">
                  <c:v>33.168894894000005</c:v>
                </c:pt>
                <c:pt idx="2">
                  <c:v>7.9889088900000003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7-4531-BEB9-690684154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775152"/>
        <c:axId val="2109775568"/>
      </c:barChart>
      <c:catAx>
        <c:axId val="21097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9775568"/>
        <c:crosses val="autoZero"/>
        <c:auto val="1"/>
        <c:lblAlgn val="ctr"/>
        <c:lblOffset val="100"/>
        <c:noMultiLvlLbl val="0"/>
      </c:catAx>
      <c:valAx>
        <c:axId val="210977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977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412604</xdr:colOff>
      <xdr:row>27</xdr:row>
      <xdr:rowOff>67973</xdr:rowOff>
    </xdr:from>
    <xdr:to>
      <xdr:col>22</xdr:col>
      <xdr:colOff>51954</xdr:colOff>
      <xdr:row>46</xdr:row>
      <xdr:rowOff>121227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B566C4-9D05-D112-C724-DB186408B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H7" sqref="H7"/>
    </sheetView>
  </sheetViews>
  <sheetFormatPr defaultRowHeight="21" x14ac:dyDescent="0.35"/>
  <cols>
    <col min="2" max="2" width="30.5" bestFit="1" customWidth="1"/>
    <col min="4" max="4" width="11.625" style="4" bestFit="1" customWidth="1"/>
  </cols>
  <sheetData>
    <row r="1" spans="1:4" x14ac:dyDescent="0.35">
      <c r="A1" s="40" t="s">
        <v>86</v>
      </c>
      <c r="B1" s="41"/>
      <c r="C1" s="41"/>
      <c r="D1" s="41"/>
    </row>
    <row r="2" spans="1:4" x14ac:dyDescent="0.35">
      <c r="A2" s="2">
        <v>1</v>
      </c>
      <c r="B2" s="42" t="s">
        <v>0</v>
      </c>
      <c r="C2" s="43"/>
      <c r="D2" s="41"/>
    </row>
    <row r="3" spans="1:4" x14ac:dyDescent="0.35">
      <c r="A3" s="2"/>
      <c r="B3" s="3" t="s">
        <v>1</v>
      </c>
      <c r="C3" s="1">
        <v>4880</v>
      </c>
      <c r="D3" s="2" t="s">
        <v>2</v>
      </c>
    </row>
    <row r="4" spans="1:4" x14ac:dyDescent="0.35">
      <c r="A4" s="2"/>
      <c r="B4" s="3" t="s">
        <v>3</v>
      </c>
      <c r="C4" s="1">
        <v>2759</v>
      </c>
      <c r="D4" s="2" t="s">
        <v>2</v>
      </c>
    </row>
    <row r="5" spans="1:4" x14ac:dyDescent="0.35">
      <c r="A5" s="2"/>
      <c r="B5" s="3"/>
      <c r="C5" s="1"/>
      <c r="D5" s="2"/>
    </row>
    <row r="6" spans="1:4" x14ac:dyDescent="0.35">
      <c r="A6" s="2">
        <v>2</v>
      </c>
      <c r="B6" s="42" t="s">
        <v>4</v>
      </c>
      <c r="C6" s="43"/>
      <c r="D6" s="41"/>
    </row>
    <row r="7" spans="1:4" x14ac:dyDescent="0.35">
      <c r="A7" s="2"/>
      <c r="B7" s="3" t="s">
        <v>5</v>
      </c>
      <c r="C7" s="1">
        <v>36</v>
      </c>
      <c r="D7" s="2" t="s">
        <v>6</v>
      </c>
    </row>
    <row r="8" spans="1:4" x14ac:dyDescent="0.35">
      <c r="A8" s="2"/>
      <c r="B8" s="3" t="s">
        <v>7</v>
      </c>
      <c r="C8" s="1">
        <v>3</v>
      </c>
      <c r="D8" s="2" t="s">
        <v>6</v>
      </c>
    </row>
    <row r="9" spans="1:4" x14ac:dyDescent="0.35">
      <c r="A9" s="2"/>
      <c r="B9" s="11" t="s">
        <v>83</v>
      </c>
      <c r="C9" s="1">
        <v>4</v>
      </c>
      <c r="D9" s="2" t="s">
        <v>6</v>
      </c>
    </row>
    <row r="10" spans="1:4" x14ac:dyDescent="0.35">
      <c r="A10" s="30"/>
      <c r="B10" s="32" t="s">
        <v>89</v>
      </c>
      <c r="C10" s="31">
        <v>719</v>
      </c>
      <c r="D10" s="30" t="s">
        <v>6</v>
      </c>
    </row>
    <row r="11" spans="1:4" x14ac:dyDescent="0.35">
      <c r="A11" s="33"/>
      <c r="B11" s="34" t="s">
        <v>8</v>
      </c>
      <c r="C11" s="35">
        <f>SUM(C7:C10)</f>
        <v>762</v>
      </c>
      <c r="D11" s="36" t="s">
        <v>6</v>
      </c>
    </row>
    <row r="12" spans="1:4" x14ac:dyDescent="0.35">
      <c r="A12" s="37" t="s">
        <v>88</v>
      </c>
      <c r="B12" s="38" t="s">
        <v>90</v>
      </c>
    </row>
    <row r="13" spans="1:4" x14ac:dyDescent="0.35">
      <c r="B13" s="39" t="s">
        <v>91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B2:D2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opLeftCell="A7" workbookViewId="0">
      <selection activeCell="D20" sqref="D20"/>
    </sheetView>
  </sheetViews>
  <sheetFormatPr defaultRowHeight="21" x14ac:dyDescent="0.35"/>
  <cols>
    <col min="2" max="2" width="39.5" customWidth="1"/>
    <col min="3" max="3" width="16.625" customWidth="1"/>
    <col min="4" max="15" width="7.5" style="15" customWidth="1"/>
    <col min="16" max="16" width="9.375" customWidth="1"/>
  </cols>
  <sheetData>
    <row r="1" spans="1:16" x14ac:dyDescent="0.35">
      <c r="A1" s="44" t="s">
        <v>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3" spans="1:16" x14ac:dyDescent="0.35">
      <c r="A3" s="5"/>
      <c r="B3" s="5" t="s">
        <v>9</v>
      </c>
      <c r="C3" s="5" t="s">
        <v>10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3" t="s">
        <v>22</v>
      </c>
      <c r="P3" s="5" t="s">
        <v>23</v>
      </c>
    </row>
    <row r="4" spans="1:16" x14ac:dyDescent="0.35">
      <c r="A4" s="1">
        <v>1</v>
      </c>
      <c r="B4" s="3" t="s">
        <v>24</v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6"/>
    </row>
    <row r="5" spans="1:16" x14ac:dyDescent="0.35">
      <c r="A5" s="1"/>
      <c r="B5" s="3" t="s">
        <v>25</v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6"/>
    </row>
    <row r="6" spans="1:16" x14ac:dyDescent="0.35">
      <c r="A6" s="1"/>
      <c r="B6" s="3" t="s">
        <v>26</v>
      </c>
      <c r="C6" s="2" t="s">
        <v>27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6">
        <f>SUM(D6:O6)</f>
        <v>0</v>
      </c>
    </row>
    <row r="7" spans="1:16" x14ac:dyDescent="0.35">
      <c r="A7" s="1"/>
      <c r="B7" s="3" t="s">
        <v>28</v>
      </c>
      <c r="C7" s="2" t="s">
        <v>27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6">
        <f>SUM(D7:O7)</f>
        <v>0</v>
      </c>
    </row>
    <row r="8" spans="1:16" x14ac:dyDescent="0.35">
      <c r="A8" s="1"/>
      <c r="B8" s="3" t="s">
        <v>29</v>
      </c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6"/>
    </row>
    <row r="9" spans="1:16" x14ac:dyDescent="0.35">
      <c r="A9" s="1"/>
      <c r="B9" s="3" t="s">
        <v>30</v>
      </c>
      <c r="C9" s="2" t="s">
        <v>27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6">
        <f t="shared" ref="P9:P20" si="0">SUM(D9:O9)</f>
        <v>0</v>
      </c>
    </row>
    <row r="10" spans="1:16" x14ac:dyDescent="0.35">
      <c r="A10" s="1"/>
      <c r="B10" s="3" t="s">
        <v>31</v>
      </c>
      <c r="C10" s="2" t="s">
        <v>27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6">
        <f t="shared" si="0"/>
        <v>0</v>
      </c>
    </row>
    <row r="11" spans="1:16" s="15" customFormat="1" ht="24.95" customHeight="1" x14ac:dyDescent="0.35">
      <c r="A11" s="12"/>
      <c r="B11" s="13" t="s">
        <v>32</v>
      </c>
      <c r="C11" s="14" t="s">
        <v>27</v>
      </c>
      <c r="D11" s="27">
        <v>35</v>
      </c>
      <c r="E11" s="27">
        <v>10</v>
      </c>
      <c r="F11" s="27">
        <v>24</v>
      </c>
      <c r="G11" s="27">
        <v>0</v>
      </c>
      <c r="H11" s="27">
        <v>45</v>
      </c>
      <c r="I11" s="27">
        <v>22</v>
      </c>
      <c r="J11" s="27">
        <v>25</v>
      </c>
      <c r="K11" s="27">
        <v>22</v>
      </c>
      <c r="L11" s="27">
        <v>49</v>
      </c>
      <c r="M11" s="27">
        <v>33</v>
      </c>
      <c r="N11" s="27">
        <v>30</v>
      </c>
      <c r="O11" s="27">
        <v>23</v>
      </c>
      <c r="P11" s="18">
        <f>SUM(D11:O11)</f>
        <v>318</v>
      </c>
    </row>
    <row r="12" spans="1:16" x14ac:dyDescent="0.35">
      <c r="A12" s="1"/>
      <c r="B12" s="3" t="s">
        <v>33</v>
      </c>
      <c r="C12" s="2" t="s">
        <v>34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6">
        <f t="shared" si="0"/>
        <v>0</v>
      </c>
    </row>
    <row r="13" spans="1:16" x14ac:dyDescent="0.35">
      <c r="A13" s="1"/>
      <c r="B13" s="3" t="s">
        <v>35</v>
      </c>
      <c r="C13" s="2" t="s">
        <v>34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6">
        <f t="shared" si="0"/>
        <v>0</v>
      </c>
    </row>
    <row r="14" spans="1:16" x14ac:dyDescent="0.35">
      <c r="A14" s="1">
        <v>2</v>
      </c>
      <c r="B14" s="3" t="s">
        <v>36</v>
      </c>
      <c r="C14" s="2" t="s">
        <v>34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6">
        <f t="shared" si="0"/>
        <v>0</v>
      </c>
    </row>
    <row r="15" spans="1:16" x14ac:dyDescent="0.35">
      <c r="A15" s="1">
        <v>3</v>
      </c>
      <c r="B15" s="3" t="s">
        <v>37</v>
      </c>
      <c r="C15" s="2" t="s">
        <v>34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6">
        <f t="shared" si="0"/>
        <v>0</v>
      </c>
    </row>
    <row r="16" spans="1:16" s="15" customFormat="1" x14ac:dyDescent="0.35">
      <c r="A16" s="12">
        <v>4</v>
      </c>
      <c r="B16" s="13" t="s">
        <v>38</v>
      </c>
      <c r="C16" s="14" t="s">
        <v>39</v>
      </c>
      <c r="D16" s="19">
        <v>3831.4</v>
      </c>
      <c r="E16" s="19">
        <v>4241.3</v>
      </c>
      <c r="F16" s="19">
        <v>6680.69</v>
      </c>
      <c r="G16" s="19">
        <v>5247.77</v>
      </c>
      <c r="H16" s="19">
        <v>7202.04</v>
      </c>
      <c r="I16" s="20">
        <v>9375.07</v>
      </c>
      <c r="J16" s="19">
        <v>14916.51</v>
      </c>
      <c r="K16" s="19">
        <v>13286</v>
      </c>
      <c r="L16" s="19">
        <v>12426.49</v>
      </c>
      <c r="M16" s="19">
        <v>10421.81</v>
      </c>
      <c r="N16" s="19">
        <v>6964.73</v>
      </c>
      <c r="O16" s="19">
        <v>33349</v>
      </c>
      <c r="P16" s="18">
        <f>SUM(D16:O16)</f>
        <v>127942.81</v>
      </c>
    </row>
    <row r="17" spans="1:16" x14ac:dyDescent="0.35">
      <c r="A17" s="1">
        <v>5</v>
      </c>
      <c r="B17" s="3" t="s">
        <v>40</v>
      </c>
      <c r="C17" s="2" t="s">
        <v>34</v>
      </c>
      <c r="D17" s="26">
        <v>35.1</v>
      </c>
      <c r="E17" s="26">
        <v>32.4</v>
      </c>
      <c r="F17" s="26">
        <v>37.799999999999997</v>
      </c>
      <c r="G17" s="26">
        <v>29.7</v>
      </c>
      <c r="H17" s="26">
        <v>37.799999999999997</v>
      </c>
      <c r="I17" s="26">
        <v>51.3</v>
      </c>
      <c r="J17" s="26">
        <v>45.9</v>
      </c>
      <c r="K17" s="26">
        <v>81</v>
      </c>
      <c r="L17" s="26">
        <v>78.3</v>
      </c>
      <c r="M17" s="26">
        <v>153.9</v>
      </c>
      <c r="N17" s="25">
        <v>52</v>
      </c>
      <c r="O17" s="25">
        <v>38</v>
      </c>
      <c r="P17" s="18">
        <f>SUM(D17:O17)</f>
        <v>673.2</v>
      </c>
    </row>
    <row r="18" spans="1:16" s="15" customFormat="1" x14ac:dyDescent="0.35">
      <c r="A18" s="12">
        <v>6</v>
      </c>
      <c r="B18" s="13" t="s">
        <v>41</v>
      </c>
      <c r="C18" s="14" t="s">
        <v>42</v>
      </c>
      <c r="D18" s="16">
        <v>1139</v>
      </c>
      <c r="E18" s="16">
        <v>1800</v>
      </c>
      <c r="F18" s="16">
        <v>2055</v>
      </c>
      <c r="G18" s="16">
        <v>1113</v>
      </c>
      <c r="H18" s="17">
        <v>1681</v>
      </c>
      <c r="I18" s="17">
        <v>1390</v>
      </c>
      <c r="J18" s="16">
        <v>2133</v>
      </c>
      <c r="K18" s="16">
        <v>1490</v>
      </c>
      <c r="L18" s="16">
        <v>2020</v>
      </c>
      <c r="M18" s="16">
        <v>1342</v>
      </c>
      <c r="N18" s="16">
        <v>1417</v>
      </c>
      <c r="O18" s="16">
        <v>1134</v>
      </c>
      <c r="P18" s="18">
        <f>SUM(D18:O18)</f>
        <v>18714</v>
      </c>
    </row>
    <row r="19" spans="1:16" x14ac:dyDescent="0.35">
      <c r="A19" s="1">
        <v>7</v>
      </c>
      <c r="B19" s="3" t="s">
        <v>43</v>
      </c>
      <c r="C19" s="2" t="s">
        <v>34</v>
      </c>
      <c r="D19" s="21">
        <v>163.18</v>
      </c>
      <c r="E19" s="21">
        <v>187.75</v>
      </c>
      <c r="F19" s="21">
        <v>141.51</v>
      </c>
      <c r="G19" s="21">
        <v>81.31</v>
      </c>
      <c r="H19" s="21">
        <v>135.44</v>
      </c>
      <c r="I19" s="21">
        <v>188.72</v>
      </c>
      <c r="J19" s="21">
        <v>166.12</v>
      </c>
      <c r="K19" s="21">
        <v>165.88</v>
      </c>
      <c r="L19" s="21">
        <v>156.24</v>
      </c>
      <c r="M19" s="21">
        <v>214.17</v>
      </c>
      <c r="N19" s="21">
        <v>137.65</v>
      </c>
      <c r="O19" s="24">
        <v>196.89</v>
      </c>
      <c r="P19" s="18">
        <f>SUM(D19:O19)</f>
        <v>1934.8600000000006</v>
      </c>
    </row>
    <row r="20" spans="1:16" x14ac:dyDescent="0.35">
      <c r="A20" s="1">
        <v>8</v>
      </c>
      <c r="B20" s="3" t="s">
        <v>44</v>
      </c>
      <c r="C20" s="2" t="s">
        <v>6</v>
      </c>
      <c r="D20" s="25">
        <v>603</v>
      </c>
      <c r="E20" s="25">
        <v>603</v>
      </c>
      <c r="F20" s="25">
        <v>603</v>
      </c>
      <c r="G20" s="25">
        <v>603</v>
      </c>
      <c r="H20" s="25">
        <v>603</v>
      </c>
      <c r="I20" s="25">
        <v>603</v>
      </c>
      <c r="J20" s="25">
        <v>762</v>
      </c>
      <c r="K20" s="25">
        <v>762</v>
      </c>
      <c r="L20" s="25">
        <v>762</v>
      </c>
      <c r="M20" s="25">
        <v>762</v>
      </c>
      <c r="N20" s="25">
        <v>762</v>
      </c>
      <c r="O20" s="25">
        <v>762</v>
      </c>
      <c r="P20" s="22">
        <f t="shared" si="0"/>
        <v>8190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ageMargins left="0.2" right="0.2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sqref="A1:P1"/>
    </sheetView>
  </sheetViews>
  <sheetFormatPr defaultRowHeight="21" x14ac:dyDescent="0.35"/>
  <cols>
    <col min="1" max="1" width="5" customWidth="1"/>
    <col min="2" max="2" width="41.75" customWidth="1"/>
    <col min="3" max="3" width="6.875" bestFit="1" customWidth="1"/>
  </cols>
  <sheetData>
    <row r="1" spans="1:16" x14ac:dyDescent="0.35">
      <c r="A1" s="46" t="s">
        <v>87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3" spans="1:16" x14ac:dyDescent="0.35">
      <c r="A3" s="44" t="s">
        <v>45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5" spans="1:16" x14ac:dyDescent="0.35">
      <c r="A5" s="5"/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5" t="s">
        <v>22</v>
      </c>
      <c r="P5" s="5" t="s">
        <v>23</v>
      </c>
    </row>
    <row r="6" spans="1:16" x14ac:dyDescent="0.35">
      <c r="A6" s="1">
        <v>1</v>
      </c>
      <c r="B6" s="3" t="s">
        <v>46</v>
      </c>
      <c r="C6" s="2" t="s">
        <v>47</v>
      </c>
      <c r="D6" s="29">
        <v>21</v>
      </c>
      <c r="E6" s="29">
        <v>20</v>
      </c>
      <c r="F6" s="29">
        <v>22</v>
      </c>
      <c r="G6" s="29">
        <v>16</v>
      </c>
      <c r="H6" s="29">
        <v>21</v>
      </c>
      <c r="I6" s="29">
        <v>21</v>
      </c>
      <c r="J6" s="29">
        <v>20</v>
      </c>
      <c r="K6" s="29">
        <v>20</v>
      </c>
      <c r="L6" s="29">
        <v>21</v>
      </c>
      <c r="M6" s="29">
        <v>20</v>
      </c>
      <c r="N6" s="29">
        <v>22</v>
      </c>
      <c r="O6" s="29">
        <v>18</v>
      </c>
      <c r="P6" s="6">
        <f>SUM(D6:O6)</f>
        <v>242</v>
      </c>
    </row>
    <row r="7" spans="1:16" x14ac:dyDescent="0.35">
      <c r="A7" s="1">
        <v>2</v>
      </c>
      <c r="B7" s="3" t="s">
        <v>48</v>
      </c>
      <c r="C7" s="2" t="s">
        <v>6</v>
      </c>
      <c r="D7" s="1">
        <v>603</v>
      </c>
      <c r="E7" s="1">
        <v>603</v>
      </c>
      <c r="F7" s="1">
        <v>603</v>
      </c>
      <c r="G7" s="1">
        <v>603</v>
      </c>
      <c r="H7" s="1">
        <v>603</v>
      </c>
      <c r="I7" s="1">
        <v>603</v>
      </c>
      <c r="J7" s="1">
        <v>762</v>
      </c>
      <c r="K7" s="1">
        <v>762</v>
      </c>
      <c r="L7" s="1">
        <v>762</v>
      </c>
      <c r="M7" s="1">
        <v>762</v>
      </c>
      <c r="N7" s="1">
        <v>762</v>
      </c>
      <c r="O7" s="1">
        <v>762</v>
      </c>
      <c r="P7" s="6">
        <f>SUM(D7:O7)</f>
        <v>8190</v>
      </c>
    </row>
    <row r="8" spans="1:16" x14ac:dyDescent="0.35">
      <c r="A8" s="7">
        <v>3</v>
      </c>
      <c r="B8" s="8" t="s">
        <v>49</v>
      </c>
      <c r="C8" s="9" t="s">
        <v>50</v>
      </c>
      <c r="D8" s="7">
        <f t="shared" ref="D8:O8" si="0">D6*D7*1*1*0.3*40* 0.001</f>
        <v>151.95600000000002</v>
      </c>
      <c r="E8" s="7">
        <f t="shared" si="0"/>
        <v>144.72</v>
      </c>
      <c r="F8" s="7">
        <f t="shared" si="0"/>
        <v>159.19200000000001</v>
      </c>
      <c r="G8" s="7">
        <f t="shared" si="0"/>
        <v>115.776</v>
      </c>
      <c r="H8" s="7">
        <f t="shared" si="0"/>
        <v>151.95600000000002</v>
      </c>
      <c r="I8" s="7">
        <f t="shared" si="0"/>
        <v>151.95600000000002</v>
      </c>
      <c r="J8" s="7">
        <f t="shared" si="0"/>
        <v>182.88</v>
      </c>
      <c r="K8" s="7">
        <f t="shared" si="0"/>
        <v>182.88</v>
      </c>
      <c r="L8" s="7">
        <f t="shared" si="0"/>
        <v>192.02399999999997</v>
      </c>
      <c r="M8" s="7">
        <f t="shared" si="0"/>
        <v>182.88</v>
      </c>
      <c r="N8" s="7">
        <f t="shared" si="0"/>
        <v>201.16800000000001</v>
      </c>
      <c r="O8" s="7">
        <f t="shared" si="0"/>
        <v>164.59200000000001</v>
      </c>
      <c r="P8" s="7">
        <f>SUM(D8:O8)</f>
        <v>1981.9800000000005</v>
      </c>
    </row>
    <row r="9" spans="1:16" x14ac:dyDescent="0.35">
      <c r="A9" s="1">
        <v>4</v>
      </c>
      <c r="B9" s="3" t="s">
        <v>51</v>
      </c>
      <c r="C9" s="2" t="s">
        <v>42</v>
      </c>
      <c r="D9" s="1">
        <v>1106</v>
      </c>
      <c r="E9" s="1">
        <v>1099</v>
      </c>
      <c r="F9" s="1">
        <v>1191</v>
      </c>
      <c r="G9" s="1">
        <v>746</v>
      </c>
      <c r="H9" s="1">
        <v>944</v>
      </c>
      <c r="I9" s="1">
        <v>862</v>
      </c>
      <c r="J9" s="1">
        <v>1230</v>
      </c>
      <c r="K9" s="1">
        <v>1230</v>
      </c>
      <c r="L9" s="1">
        <v>539</v>
      </c>
      <c r="M9" s="1">
        <v>541</v>
      </c>
      <c r="N9" s="1">
        <v>1079</v>
      </c>
      <c r="O9" s="1">
        <v>1071</v>
      </c>
      <c r="P9" s="6">
        <f>SUM(D9:O9)</f>
        <v>11638</v>
      </c>
    </row>
    <row r="10" spans="1:16" x14ac:dyDescent="0.35">
      <c r="A10" s="1">
        <v>5</v>
      </c>
      <c r="B10" s="3" t="s">
        <v>52</v>
      </c>
      <c r="C10" s="2" t="s">
        <v>42</v>
      </c>
      <c r="D10" s="1">
        <f t="shared" ref="D10:O10" si="1">D9*0.8</f>
        <v>884.80000000000007</v>
      </c>
      <c r="E10" s="1">
        <f t="shared" si="1"/>
        <v>879.2</v>
      </c>
      <c r="F10" s="1">
        <f t="shared" si="1"/>
        <v>952.80000000000007</v>
      </c>
      <c r="G10" s="1">
        <f t="shared" si="1"/>
        <v>596.80000000000007</v>
      </c>
      <c r="H10" s="1">
        <f t="shared" si="1"/>
        <v>755.2</v>
      </c>
      <c r="I10" s="1">
        <f t="shared" si="1"/>
        <v>689.6</v>
      </c>
      <c r="J10" s="1">
        <f t="shared" si="1"/>
        <v>984</v>
      </c>
      <c r="K10" s="1">
        <f t="shared" si="1"/>
        <v>984</v>
      </c>
      <c r="L10" s="1">
        <f t="shared" si="1"/>
        <v>431.20000000000005</v>
      </c>
      <c r="M10" s="1">
        <f t="shared" si="1"/>
        <v>432.8</v>
      </c>
      <c r="N10" s="1">
        <f t="shared" si="1"/>
        <v>863.2</v>
      </c>
      <c r="O10" s="1">
        <f t="shared" si="1"/>
        <v>856.80000000000007</v>
      </c>
      <c r="P10" s="6">
        <f>SUM(D10:O10)</f>
        <v>9310.4</v>
      </c>
    </row>
    <row r="11" spans="1:16" x14ac:dyDescent="0.35">
      <c r="A11" s="1">
        <v>6</v>
      </c>
      <c r="B11" s="3" t="s">
        <v>53</v>
      </c>
      <c r="C11" s="2"/>
      <c r="D11" s="1">
        <v>0.05</v>
      </c>
      <c r="E11" s="1">
        <v>0.05</v>
      </c>
      <c r="F11" s="1">
        <v>0.05</v>
      </c>
      <c r="G11" s="1">
        <v>0.05</v>
      </c>
      <c r="H11" s="1">
        <v>0.05</v>
      </c>
      <c r="I11" s="1">
        <v>0.05</v>
      </c>
      <c r="J11" s="1">
        <v>0.05</v>
      </c>
      <c r="K11" s="1">
        <v>0.05</v>
      </c>
      <c r="L11" s="1">
        <v>0.05</v>
      </c>
      <c r="M11" s="1">
        <v>0.05</v>
      </c>
      <c r="N11" s="1">
        <v>0.05</v>
      </c>
      <c r="O11" s="1">
        <v>0.05</v>
      </c>
      <c r="P11" s="6"/>
    </row>
    <row r="12" spans="1:16" x14ac:dyDescent="0.35">
      <c r="A12" s="7">
        <v>7</v>
      </c>
      <c r="B12" s="8" t="s">
        <v>54</v>
      </c>
      <c r="C12" s="9" t="s">
        <v>50</v>
      </c>
      <c r="D12" s="7">
        <f t="shared" ref="D12:O12" si="2">D10*D11*0.12</f>
        <v>5.3088000000000006</v>
      </c>
      <c r="E12" s="7">
        <f t="shared" si="2"/>
        <v>5.2752000000000008</v>
      </c>
      <c r="F12" s="7">
        <f t="shared" si="2"/>
        <v>5.716800000000001</v>
      </c>
      <c r="G12" s="7">
        <f t="shared" si="2"/>
        <v>3.5808000000000004</v>
      </c>
      <c r="H12" s="7">
        <f t="shared" si="2"/>
        <v>4.5312000000000001</v>
      </c>
      <c r="I12" s="7">
        <f t="shared" si="2"/>
        <v>4.1375999999999999</v>
      </c>
      <c r="J12" s="7">
        <f t="shared" si="2"/>
        <v>5.9039999999999999</v>
      </c>
      <c r="K12" s="7">
        <f t="shared" si="2"/>
        <v>5.9039999999999999</v>
      </c>
      <c r="L12" s="7">
        <f t="shared" si="2"/>
        <v>2.5872000000000002</v>
      </c>
      <c r="M12" s="7">
        <f t="shared" si="2"/>
        <v>2.5968</v>
      </c>
      <c r="N12" s="7">
        <f t="shared" si="2"/>
        <v>5.1792000000000007</v>
      </c>
      <c r="O12" s="7">
        <f t="shared" si="2"/>
        <v>5.1408000000000005</v>
      </c>
      <c r="P12" s="7">
        <f>SUM(D12:O12)</f>
        <v>55.862400000000008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3:P3"/>
  </mergeCells>
  <pageMargins left="0.2" right="0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4"/>
  <sheetViews>
    <sheetView topLeftCell="C1" zoomScale="55" zoomScaleNormal="55" workbookViewId="0">
      <selection activeCell="F38" sqref="F38"/>
    </sheetView>
  </sheetViews>
  <sheetFormatPr defaultRowHeight="21" x14ac:dyDescent="0.35"/>
  <cols>
    <col min="1" max="1" width="13.375" customWidth="1"/>
    <col min="2" max="2" width="2.125" bestFit="1" customWidth="1"/>
    <col min="3" max="3" width="44.875" customWidth="1"/>
    <col min="4" max="4" width="10" customWidth="1"/>
    <col min="5" max="5" width="16.25" customWidth="1"/>
    <col min="6" max="6" width="14.25" customWidth="1"/>
    <col min="29" max="29" width="7.125" customWidth="1"/>
    <col min="30" max="30" width="6.75" customWidth="1"/>
  </cols>
  <sheetData>
    <row r="1" spans="1:31" x14ac:dyDescent="0.35">
      <c r="A1" s="44" t="s">
        <v>84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x14ac:dyDescent="0.35">
      <c r="Z2" s="52" t="s">
        <v>82</v>
      </c>
      <c r="AA2" s="52"/>
      <c r="AB2" s="52"/>
      <c r="AC2" s="52"/>
      <c r="AD2" s="52"/>
      <c r="AE2" s="52"/>
    </row>
    <row r="3" spans="1:31" x14ac:dyDescent="0.35">
      <c r="A3" s="44" t="s">
        <v>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5" spans="1:31" x14ac:dyDescent="0.35">
      <c r="A5" s="48" t="s">
        <v>56</v>
      </c>
      <c r="B5" s="50"/>
      <c r="C5" s="50" t="s">
        <v>9</v>
      </c>
      <c r="D5" s="50" t="s">
        <v>57</v>
      </c>
      <c r="E5" s="50" t="s">
        <v>10</v>
      </c>
      <c r="F5" s="50" t="s">
        <v>58</v>
      </c>
      <c r="G5" s="40" t="s">
        <v>11</v>
      </c>
      <c r="H5" s="40"/>
      <c r="I5" s="40" t="s">
        <v>12</v>
      </c>
      <c r="J5" s="40"/>
      <c r="K5" s="40" t="s">
        <v>13</v>
      </c>
      <c r="L5" s="40"/>
      <c r="M5" s="40" t="s">
        <v>14</v>
      </c>
      <c r="N5" s="40"/>
      <c r="O5" s="40" t="s">
        <v>15</v>
      </c>
      <c r="P5" s="40"/>
      <c r="Q5" s="40" t="s">
        <v>16</v>
      </c>
      <c r="R5" s="40"/>
      <c r="S5" s="40" t="s">
        <v>17</v>
      </c>
      <c r="T5" s="40"/>
      <c r="U5" s="40" t="s">
        <v>18</v>
      </c>
      <c r="V5" s="40"/>
      <c r="W5" s="40" t="s">
        <v>19</v>
      </c>
      <c r="X5" s="40"/>
      <c r="Y5" s="40" t="s">
        <v>20</v>
      </c>
      <c r="Z5" s="40"/>
      <c r="AA5" s="40" t="s">
        <v>21</v>
      </c>
      <c r="AB5" s="40"/>
      <c r="AC5" s="40" t="s">
        <v>22</v>
      </c>
      <c r="AD5" s="40"/>
      <c r="AE5" s="50" t="s">
        <v>23</v>
      </c>
    </row>
    <row r="6" spans="1:31" ht="39.75" customHeight="1" x14ac:dyDescent="0.35">
      <c r="A6" s="49"/>
      <c r="B6" s="40"/>
      <c r="C6" s="40"/>
      <c r="D6" s="40"/>
      <c r="E6" s="40"/>
      <c r="F6" s="40"/>
      <c r="G6" s="5" t="s">
        <v>59</v>
      </c>
      <c r="H6" s="5" t="s">
        <v>60</v>
      </c>
      <c r="I6" s="5" t="s">
        <v>59</v>
      </c>
      <c r="J6" s="5" t="s">
        <v>60</v>
      </c>
      <c r="K6" s="5" t="s">
        <v>59</v>
      </c>
      <c r="L6" s="5" t="s">
        <v>60</v>
      </c>
      <c r="M6" s="5" t="s">
        <v>59</v>
      </c>
      <c r="N6" s="5" t="s">
        <v>60</v>
      </c>
      <c r="O6" s="5" t="s">
        <v>59</v>
      </c>
      <c r="P6" s="5" t="s">
        <v>60</v>
      </c>
      <c r="Q6" s="5" t="s">
        <v>59</v>
      </c>
      <c r="R6" s="5" t="s">
        <v>60</v>
      </c>
      <c r="S6" s="5" t="s">
        <v>59</v>
      </c>
      <c r="T6" s="5" t="s">
        <v>60</v>
      </c>
      <c r="U6" s="5" t="s">
        <v>59</v>
      </c>
      <c r="V6" s="5" t="s">
        <v>60</v>
      </c>
      <c r="W6" s="5" t="s">
        <v>59</v>
      </c>
      <c r="X6" s="5" t="s">
        <v>60</v>
      </c>
      <c r="Y6" s="5" t="s">
        <v>59</v>
      </c>
      <c r="Z6" s="5" t="s">
        <v>60</v>
      </c>
      <c r="AA6" s="5" t="s">
        <v>59</v>
      </c>
      <c r="AB6" s="5" t="s">
        <v>60</v>
      </c>
      <c r="AC6" s="5" t="s">
        <v>59</v>
      </c>
      <c r="AD6" s="5" t="s">
        <v>60</v>
      </c>
      <c r="AE6" s="40"/>
    </row>
    <row r="7" spans="1:31" x14ac:dyDescent="0.35">
      <c r="A7" s="2" t="s">
        <v>61</v>
      </c>
      <c r="B7" s="2">
        <v>1</v>
      </c>
      <c r="C7" s="3" t="s">
        <v>24</v>
      </c>
      <c r="D7" s="10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6"/>
    </row>
    <row r="8" spans="1:31" x14ac:dyDescent="0.35">
      <c r="A8" s="2"/>
      <c r="B8" s="2"/>
      <c r="C8" s="3" t="s">
        <v>25</v>
      </c>
      <c r="D8" s="10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6"/>
    </row>
    <row r="9" spans="1:31" x14ac:dyDescent="0.35">
      <c r="A9" s="2"/>
      <c r="B9" s="2"/>
      <c r="C9" s="3" t="s">
        <v>26</v>
      </c>
      <c r="D9" s="10">
        <v>2.7075999999999998</v>
      </c>
      <c r="E9" s="2" t="s">
        <v>62</v>
      </c>
      <c r="F9" s="2" t="s">
        <v>27</v>
      </c>
      <c r="G9" s="1">
        <v>0</v>
      </c>
      <c r="H9" s="1">
        <f>G9*D9</f>
        <v>0</v>
      </c>
      <c r="I9" s="1">
        <v>0</v>
      </c>
      <c r="J9" s="1">
        <f>I9*D9</f>
        <v>0</v>
      </c>
      <c r="K9" s="1">
        <v>0</v>
      </c>
      <c r="L9" s="1">
        <f>K9*D9</f>
        <v>0</v>
      </c>
      <c r="M9" s="1">
        <v>0</v>
      </c>
      <c r="N9" s="1">
        <f>M9*D9</f>
        <v>0</v>
      </c>
      <c r="O9" s="1">
        <v>0</v>
      </c>
      <c r="P9" s="1">
        <f>O9*D9</f>
        <v>0</v>
      </c>
      <c r="Q9" s="1">
        <v>0</v>
      </c>
      <c r="R9" s="1">
        <f>Q9*D9</f>
        <v>0</v>
      </c>
      <c r="S9" s="1">
        <v>0</v>
      </c>
      <c r="T9" s="1">
        <f>S9*D9</f>
        <v>0</v>
      </c>
      <c r="U9" s="1">
        <v>0</v>
      </c>
      <c r="V9" s="1">
        <f>U9*D9</f>
        <v>0</v>
      </c>
      <c r="W9" s="1">
        <v>0</v>
      </c>
      <c r="X9" s="1">
        <f>W9*D9</f>
        <v>0</v>
      </c>
      <c r="Y9" s="1">
        <v>0</v>
      </c>
      <c r="Z9" s="1">
        <f>Y9*D9</f>
        <v>0</v>
      </c>
      <c r="AA9" s="1">
        <v>0</v>
      </c>
      <c r="AB9" s="1">
        <f>AA9*D9</f>
        <v>0</v>
      </c>
      <c r="AC9" s="1">
        <v>0</v>
      </c>
      <c r="AD9" s="1">
        <f>AC9*D9</f>
        <v>0</v>
      </c>
      <c r="AE9" s="6">
        <f>H9+J9+L9+N9+P9+R9+T9+V9+X9+Z9+AB9+AD9</f>
        <v>0</v>
      </c>
    </row>
    <row r="10" spans="1:31" x14ac:dyDescent="0.35">
      <c r="A10" s="2"/>
      <c r="B10" s="2"/>
      <c r="C10" s="3" t="s">
        <v>28</v>
      </c>
      <c r="D10" s="10">
        <v>2.7075999999999998</v>
      </c>
      <c r="E10" s="2" t="s">
        <v>62</v>
      </c>
      <c r="F10" s="2" t="s">
        <v>27</v>
      </c>
      <c r="G10" s="1">
        <v>0</v>
      </c>
      <c r="H10" s="1">
        <f>G10*D10</f>
        <v>0</v>
      </c>
      <c r="I10" s="1">
        <v>0</v>
      </c>
      <c r="J10" s="1">
        <f>I10*D10</f>
        <v>0</v>
      </c>
      <c r="K10" s="1">
        <v>0</v>
      </c>
      <c r="L10" s="1">
        <f>K10*D10</f>
        <v>0</v>
      </c>
      <c r="M10" s="1">
        <v>0</v>
      </c>
      <c r="N10" s="1">
        <f>M10*D10</f>
        <v>0</v>
      </c>
      <c r="O10" s="1">
        <v>0</v>
      </c>
      <c r="P10" s="1">
        <f>O10*D10</f>
        <v>0</v>
      </c>
      <c r="Q10" s="1">
        <v>0</v>
      </c>
      <c r="R10" s="1">
        <f>Q10*D10</f>
        <v>0</v>
      </c>
      <c r="S10" s="1">
        <v>0</v>
      </c>
      <c r="T10" s="1">
        <f>S10*D10</f>
        <v>0</v>
      </c>
      <c r="U10" s="1">
        <v>0</v>
      </c>
      <c r="V10" s="1">
        <f>U10*D10</f>
        <v>0</v>
      </c>
      <c r="W10" s="1">
        <v>0</v>
      </c>
      <c r="X10" s="1">
        <f>W10*D10</f>
        <v>0</v>
      </c>
      <c r="Y10" s="1">
        <v>0</v>
      </c>
      <c r="Z10" s="1">
        <f>Y10*D10</f>
        <v>0</v>
      </c>
      <c r="AA10" s="1">
        <v>0</v>
      </c>
      <c r="AB10" s="1">
        <f>AA10*D10</f>
        <v>0</v>
      </c>
      <c r="AC10" s="1">
        <v>0</v>
      </c>
      <c r="AD10" s="1">
        <f>AC10*D10</f>
        <v>0</v>
      </c>
      <c r="AE10" s="6">
        <f>H10+J10+L10+N10+P10+R10+T10+V10+X10+Z10+AB10+AD10</f>
        <v>0</v>
      </c>
    </row>
    <row r="11" spans="1:31" x14ac:dyDescent="0.35">
      <c r="A11" s="2"/>
      <c r="B11" s="2"/>
      <c r="C11" s="3" t="s">
        <v>29</v>
      </c>
      <c r="D11" s="10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6"/>
    </row>
    <row r="12" spans="1:31" x14ac:dyDescent="0.35">
      <c r="A12" s="2"/>
      <c r="B12" s="2"/>
      <c r="C12" s="3" t="s">
        <v>30</v>
      </c>
      <c r="D12" s="10">
        <v>2.7403</v>
      </c>
      <c r="E12" s="2" t="s">
        <v>62</v>
      </c>
      <c r="F12" s="2" t="s">
        <v>27</v>
      </c>
      <c r="G12" s="1">
        <v>0</v>
      </c>
      <c r="H12" s="1">
        <f t="shared" ref="H12:H21" si="0">G12*D12</f>
        <v>0</v>
      </c>
      <c r="I12" s="1">
        <v>10</v>
      </c>
      <c r="J12" s="1">
        <f t="shared" ref="J12:J21" si="1">I12*D12</f>
        <v>27.402999999999999</v>
      </c>
      <c r="K12" s="1">
        <v>10</v>
      </c>
      <c r="L12" s="1">
        <f t="shared" ref="L12:L21" si="2">K12*D12</f>
        <v>27.402999999999999</v>
      </c>
      <c r="M12" s="1">
        <v>10</v>
      </c>
      <c r="N12" s="1">
        <f t="shared" ref="N12:N21" si="3">M12*D12</f>
        <v>27.402999999999999</v>
      </c>
      <c r="O12" s="1">
        <v>0</v>
      </c>
      <c r="P12" s="1">
        <f t="shared" ref="P12:P21" si="4">O12*D12</f>
        <v>0</v>
      </c>
      <c r="Q12" s="1">
        <v>10</v>
      </c>
      <c r="R12" s="1">
        <f t="shared" ref="R12:R21" si="5">Q12*D12</f>
        <v>27.402999999999999</v>
      </c>
      <c r="S12" s="1">
        <v>0</v>
      </c>
      <c r="T12" s="1">
        <f t="shared" ref="T12:T21" si="6">S12*D12</f>
        <v>0</v>
      </c>
      <c r="U12" s="1">
        <v>0</v>
      </c>
      <c r="V12" s="1">
        <f t="shared" ref="V12:V21" si="7">U12*D12</f>
        <v>0</v>
      </c>
      <c r="W12" s="1">
        <v>0</v>
      </c>
      <c r="X12" s="1">
        <f t="shared" ref="X12:X21" si="8">W12*D12</f>
        <v>0</v>
      </c>
      <c r="Y12" s="1">
        <v>0</v>
      </c>
      <c r="Z12" s="1">
        <f t="shared" ref="Z12:Z21" si="9">Y12*D12</f>
        <v>0</v>
      </c>
      <c r="AA12" s="1">
        <v>0</v>
      </c>
      <c r="AB12" s="1">
        <f t="shared" ref="AB12:AB21" si="10">AA12*D12</f>
        <v>0</v>
      </c>
      <c r="AC12" s="1">
        <v>0</v>
      </c>
      <c r="AD12" s="1">
        <f t="shared" ref="AD12:AD21" si="11">AC12*D12</f>
        <v>0</v>
      </c>
      <c r="AE12" s="6">
        <f t="shared" ref="AE12:AE21" si="12">H12+J12+L12+N12+P12+R12+T12+V12+X12+Z12+AB12+AD12</f>
        <v>109.61199999999999</v>
      </c>
    </row>
    <row r="13" spans="1:31" x14ac:dyDescent="0.35">
      <c r="A13" s="2"/>
      <c r="B13" s="2"/>
      <c r="C13" s="3" t="s">
        <v>31</v>
      </c>
      <c r="D13" s="10">
        <v>2.2372999999999998</v>
      </c>
      <c r="E13" s="2" t="s">
        <v>62</v>
      </c>
      <c r="F13" s="2" t="s">
        <v>27</v>
      </c>
      <c r="G13" s="1">
        <v>0</v>
      </c>
      <c r="H13" s="1">
        <f t="shared" si="0"/>
        <v>0</v>
      </c>
      <c r="I13" s="1">
        <v>0</v>
      </c>
      <c r="J13" s="1">
        <f t="shared" si="1"/>
        <v>0</v>
      </c>
      <c r="K13" s="1">
        <v>0</v>
      </c>
      <c r="L13" s="1">
        <f t="shared" si="2"/>
        <v>0</v>
      </c>
      <c r="M13" s="1">
        <v>0</v>
      </c>
      <c r="N13" s="1">
        <f t="shared" si="3"/>
        <v>0</v>
      </c>
      <c r="O13" s="1">
        <v>0</v>
      </c>
      <c r="P13" s="1">
        <f t="shared" si="4"/>
        <v>0</v>
      </c>
      <c r="Q13" s="1">
        <v>0</v>
      </c>
      <c r="R13" s="1">
        <f t="shared" si="5"/>
        <v>0</v>
      </c>
      <c r="S13" s="1">
        <v>0</v>
      </c>
      <c r="T13" s="1">
        <f t="shared" si="6"/>
        <v>0</v>
      </c>
      <c r="U13" s="1">
        <v>0</v>
      </c>
      <c r="V13" s="1">
        <f t="shared" si="7"/>
        <v>0</v>
      </c>
      <c r="W13" s="1">
        <v>0</v>
      </c>
      <c r="X13" s="1">
        <f t="shared" si="8"/>
        <v>0</v>
      </c>
      <c r="Y13" s="1">
        <v>0</v>
      </c>
      <c r="Z13" s="1">
        <f t="shared" si="9"/>
        <v>0</v>
      </c>
      <c r="AA13" s="1">
        <v>0</v>
      </c>
      <c r="AB13" s="1">
        <f t="shared" si="10"/>
        <v>0</v>
      </c>
      <c r="AC13" s="1">
        <v>0</v>
      </c>
      <c r="AD13" s="1">
        <f t="shared" si="11"/>
        <v>0</v>
      </c>
      <c r="AE13" s="6">
        <f t="shared" si="12"/>
        <v>0</v>
      </c>
    </row>
    <row r="14" spans="1:31" x14ac:dyDescent="0.35">
      <c r="A14" s="2"/>
      <c r="B14" s="2"/>
      <c r="C14" s="3" t="s">
        <v>32</v>
      </c>
      <c r="D14" s="10">
        <v>2.2372999999999998</v>
      </c>
      <c r="E14" s="2" t="s">
        <v>62</v>
      </c>
      <c r="F14" s="2" t="s">
        <v>27</v>
      </c>
      <c r="G14" s="1">
        <v>0</v>
      </c>
      <c r="H14" s="1">
        <f t="shared" si="0"/>
        <v>0</v>
      </c>
      <c r="I14" s="1">
        <v>0</v>
      </c>
      <c r="J14" s="1">
        <f t="shared" si="1"/>
        <v>0</v>
      </c>
      <c r="K14" s="1">
        <v>0</v>
      </c>
      <c r="L14" s="1">
        <f t="shared" si="2"/>
        <v>0</v>
      </c>
      <c r="M14" s="1">
        <v>0</v>
      </c>
      <c r="N14" s="1">
        <f t="shared" si="3"/>
        <v>0</v>
      </c>
      <c r="O14" s="1">
        <v>3</v>
      </c>
      <c r="P14" s="1">
        <f t="shared" si="4"/>
        <v>6.7119</v>
      </c>
      <c r="Q14" s="1">
        <v>0</v>
      </c>
      <c r="R14" s="1">
        <f t="shared" si="5"/>
        <v>0</v>
      </c>
      <c r="S14" s="1">
        <v>0</v>
      </c>
      <c r="T14" s="1">
        <f t="shared" si="6"/>
        <v>0</v>
      </c>
      <c r="U14" s="1">
        <v>0</v>
      </c>
      <c r="V14" s="1">
        <f t="shared" si="7"/>
        <v>0</v>
      </c>
      <c r="W14" s="1">
        <v>0</v>
      </c>
      <c r="X14" s="1">
        <f t="shared" si="8"/>
        <v>0</v>
      </c>
      <c r="Y14" s="1">
        <v>3</v>
      </c>
      <c r="Z14" s="1">
        <f t="shared" si="9"/>
        <v>6.7119</v>
      </c>
      <c r="AA14" s="1">
        <v>3</v>
      </c>
      <c r="AB14" s="1">
        <f t="shared" si="10"/>
        <v>6.7119</v>
      </c>
      <c r="AC14" s="1">
        <v>0</v>
      </c>
      <c r="AD14" s="1">
        <f t="shared" si="11"/>
        <v>0</v>
      </c>
      <c r="AE14" s="6">
        <f t="shared" si="12"/>
        <v>20.1357</v>
      </c>
    </row>
    <row r="15" spans="1:31" x14ac:dyDescent="0.35">
      <c r="A15" s="2"/>
      <c r="B15" s="2"/>
      <c r="C15" s="3" t="s">
        <v>33</v>
      </c>
      <c r="D15" s="10">
        <v>1.7273000000000001</v>
      </c>
      <c r="E15" s="2" t="s">
        <v>63</v>
      </c>
      <c r="F15" s="2" t="s">
        <v>34</v>
      </c>
      <c r="G15" s="1">
        <v>0</v>
      </c>
      <c r="H15" s="1">
        <f t="shared" si="0"/>
        <v>0</v>
      </c>
      <c r="I15" s="1">
        <v>0</v>
      </c>
      <c r="J15" s="1">
        <f t="shared" si="1"/>
        <v>0</v>
      </c>
      <c r="K15" s="1"/>
      <c r="L15" s="1">
        <f t="shared" si="2"/>
        <v>0</v>
      </c>
      <c r="M15" s="1"/>
      <c r="N15" s="1">
        <f t="shared" si="3"/>
        <v>0</v>
      </c>
      <c r="O15" s="1"/>
      <c r="P15" s="1">
        <f t="shared" si="4"/>
        <v>0</v>
      </c>
      <c r="Q15" s="1"/>
      <c r="R15" s="1">
        <f t="shared" si="5"/>
        <v>0</v>
      </c>
      <c r="S15" s="1"/>
      <c r="T15" s="1">
        <f t="shared" si="6"/>
        <v>0</v>
      </c>
      <c r="U15" s="1"/>
      <c r="V15" s="1">
        <f t="shared" si="7"/>
        <v>0</v>
      </c>
      <c r="W15" s="1"/>
      <c r="X15" s="1">
        <f t="shared" si="8"/>
        <v>0</v>
      </c>
      <c r="Y15" s="1"/>
      <c r="Z15" s="1">
        <f t="shared" si="9"/>
        <v>0</v>
      </c>
      <c r="AA15" s="1"/>
      <c r="AB15" s="1">
        <f t="shared" si="10"/>
        <v>0</v>
      </c>
      <c r="AC15" s="1"/>
      <c r="AD15" s="1">
        <f t="shared" si="11"/>
        <v>0</v>
      </c>
      <c r="AE15" s="6">
        <f t="shared" si="12"/>
        <v>0</v>
      </c>
    </row>
    <row r="16" spans="1:31" x14ac:dyDescent="0.35">
      <c r="A16" s="2"/>
      <c r="B16" s="2"/>
      <c r="C16" s="3" t="s">
        <v>35</v>
      </c>
      <c r="D16" s="10">
        <v>2.254</v>
      </c>
      <c r="E16" s="2" t="s">
        <v>63</v>
      </c>
      <c r="F16" s="2" t="s">
        <v>34</v>
      </c>
      <c r="G16" s="1">
        <v>0</v>
      </c>
      <c r="H16" s="1">
        <f t="shared" si="0"/>
        <v>0</v>
      </c>
      <c r="I16" s="1">
        <v>0</v>
      </c>
      <c r="J16" s="1">
        <f t="shared" si="1"/>
        <v>0</v>
      </c>
      <c r="K16" s="1"/>
      <c r="L16" s="1">
        <f t="shared" si="2"/>
        <v>0</v>
      </c>
      <c r="M16" s="1"/>
      <c r="N16" s="1">
        <f t="shared" si="3"/>
        <v>0</v>
      </c>
      <c r="O16" s="1"/>
      <c r="P16" s="1">
        <f t="shared" si="4"/>
        <v>0</v>
      </c>
      <c r="Q16" s="1"/>
      <c r="R16" s="1">
        <f t="shared" si="5"/>
        <v>0</v>
      </c>
      <c r="S16" s="1"/>
      <c r="T16" s="1">
        <f t="shared" si="6"/>
        <v>0</v>
      </c>
      <c r="U16" s="1"/>
      <c r="V16" s="1">
        <f t="shared" si="7"/>
        <v>0</v>
      </c>
      <c r="W16" s="1"/>
      <c r="X16" s="1">
        <f t="shared" si="8"/>
        <v>0</v>
      </c>
      <c r="Y16" s="1"/>
      <c r="Z16" s="1">
        <f t="shared" si="9"/>
        <v>0</v>
      </c>
      <c r="AA16" s="1"/>
      <c r="AB16" s="1">
        <f t="shared" si="10"/>
        <v>0</v>
      </c>
      <c r="AC16" s="1"/>
      <c r="AD16" s="1">
        <f t="shared" si="11"/>
        <v>0</v>
      </c>
      <c r="AE16" s="6">
        <f t="shared" si="12"/>
        <v>0</v>
      </c>
    </row>
    <row r="17" spans="1:31" x14ac:dyDescent="0.35">
      <c r="A17" s="2"/>
      <c r="B17" s="2">
        <v>2</v>
      </c>
      <c r="C17" s="3" t="s">
        <v>49</v>
      </c>
      <c r="D17" s="10">
        <v>25</v>
      </c>
      <c r="E17" s="2" t="s">
        <v>64</v>
      </c>
      <c r="F17" s="2" t="s">
        <v>50</v>
      </c>
      <c r="G17" s="1">
        <f>'CH4'!$D$8</f>
        <v>151.95600000000002</v>
      </c>
      <c r="H17" s="1">
        <f t="shared" si="0"/>
        <v>3798.9000000000005</v>
      </c>
      <c r="I17" s="1">
        <f>'CH4'!$E$8</f>
        <v>144.72</v>
      </c>
      <c r="J17" s="1">
        <f t="shared" si="1"/>
        <v>3618</v>
      </c>
      <c r="K17" s="1">
        <f>'CH4'!$F$8</f>
        <v>159.19200000000001</v>
      </c>
      <c r="L17" s="1">
        <f t="shared" si="2"/>
        <v>3979.8</v>
      </c>
      <c r="M17" s="1">
        <f>'CH4'!$G$8</f>
        <v>115.776</v>
      </c>
      <c r="N17" s="1">
        <f t="shared" si="3"/>
        <v>2894.4</v>
      </c>
      <c r="O17" s="1">
        <f>'CH4'!$H$8</f>
        <v>151.95600000000002</v>
      </c>
      <c r="P17" s="1">
        <f t="shared" si="4"/>
        <v>3798.9000000000005</v>
      </c>
      <c r="Q17" s="1">
        <f>'CH4'!$I$8</f>
        <v>151.95600000000002</v>
      </c>
      <c r="R17" s="1">
        <f t="shared" si="5"/>
        <v>3798.9000000000005</v>
      </c>
      <c r="S17" s="1">
        <f>'CH4'!$J$8</f>
        <v>182.88</v>
      </c>
      <c r="T17" s="1">
        <f t="shared" si="6"/>
        <v>4572</v>
      </c>
      <c r="U17" s="1">
        <f>'CH4'!$K$8</f>
        <v>182.88</v>
      </c>
      <c r="V17" s="1">
        <f t="shared" si="7"/>
        <v>4572</v>
      </c>
      <c r="W17" s="1">
        <f>'CH4'!$L$8</f>
        <v>192.02399999999997</v>
      </c>
      <c r="X17" s="1">
        <f t="shared" si="8"/>
        <v>4800.5999999999995</v>
      </c>
      <c r="Y17" s="1">
        <f>'CH4'!$M$8</f>
        <v>182.88</v>
      </c>
      <c r="Z17" s="1">
        <f t="shared" si="9"/>
        <v>4572</v>
      </c>
      <c r="AA17" s="1">
        <f>'CH4'!$N$8</f>
        <v>201.16800000000001</v>
      </c>
      <c r="AB17" s="1">
        <f t="shared" si="10"/>
        <v>5029.2</v>
      </c>
      <c r="AC17" s="1">
        <f>'CH4'!$O$8</f>
        <v>164.59200000000001</v>
      </c>
      <c r="AD17" s="1">
        <f t="shared" si="11"/>
        <v>4114.8</v>
      </c>
      <c r="AE17" s="6">
        <f t="shared" si="12"/>
        <v>49549.5</v>
      </c>
    </row>
    <row r="18" spans="1:31" x14ac:dyDescent="0.35">
      <c r="A18" s="2"/>
      <c r="B18" s="2">
        <v>3</v>
      </c>
      <c r="C18" s="3" t="s">
        <v>54</v>
      </c>
      <c r="D18" s="10">
        <v>25</v>
      </c>
      <c r="E18" s="2" t="s">
        <v>64</v>
      </c>
      <c r="F18" s="2" t="s">
        <v>50</v>
      </c>
      <c r="G18" s="1">
        <f>'CH4'!$D$12</f>
        <v>5.3088000000000006</v>
      </c>
      <c r="H18" s="1">
        <f t="shared" si="0"/>
        <v>132.72000000000003</v>
      </c>
      <c r="I18" s="1">
        <f>'CH4'!$E$12</f>
        <v>5.2752000000000008</v>
      </c>
      <c r="J18" s="1">
        <f t="shared" si="1"/>
        <v>131.88000000000002</v>
      </c>
      <c r="K18" s="1">
        <f>'CH4'!$F$12</f>
        <v>5.716800000000001</v>
      </c>
      <c r="L18" s="1">
        <f t="shared" si="2"/>
        <v>142.92000000000002</v>
      </c>
      <c r="M18" s="1">
        <f>'CH4'!$G$12</f>
        <v>3.5808000000000004</v>
      </c>
      <c r="N18" s="1">
        <f t="shared" si="3"/>
        <v>89.52000000000001</v>
      </c>
      <c r="O18" s="1">
        <f>'CH4'!$H$12</f>
        <v>4.5312000000000001</v>
      </c>
      <c r="P18" s="1">
        <f t="shared" si="4"/>
        <v>113.28</v>
      </c>
      <c r="Q18" s="1">
        <f>'CH4'!$I$12</f>
        <v>4.1375999999999999</v>
      </c>
      <c r="R18" s="1">
        <f t="shared" si="5"/>
        <v>103.44</v>
      </c>
      <c r="S18" s="1">
        <f>'CH4'!$J$12</f>
        <v>5.9039999999999999</v>
      </c>
      <c r="T18" s="1">
        <f t="shared" si="6"/>
        <v>147.6</v>
      </c>
      <c r="U18" s="1">
        <f>'CH4'!$K$12</f>
        <v>5.9039999999999999</v>
      </c>
      <c r="V18" s="1">
        <f t="shared" si="7"/>
        <v>147.6</v>
      </c>
      <c r="W18" s="1">
        <f>'CH4'!$L$12</f>
        <v>2.5872000000000002</v>
      </c>
      <c r="X18" s="1">
        <f t="shared" si="8"/>
        <v>64.680000000000007</v>
      </c>
      <c r="Y18" s="1">
        <f>'CH4'!$M$12</f>
        <v>2.5968</v>
      </c>
      <c r="Z18" s="1">
        <f t="shared" si="9"/>
        <v>64.92</v>
      </c>
      <c r="AA18" s="1">
        <f>'CH4'!$N$12</f>
        <v>5.1792000000000007</v>
      </c>
      <c r="AB18" s="1">
        <f t="shared" si="10"/>
        <v>129.48000000000002</v>
      </c>
      <c r="AC18" s="1">
        <f>'CH4'!$O$12</f>
        <v>5.1408000000000005</v>
      </c>
      <c r="AD18" s="1">
        <f t="shared" si="11"/>
        <v>128.52000000000001</v>
      </c>
      <c r="AE18" s="6">
        <f t="shared" si="12"/>
        <v>1396.5600000000002</v>
      </c>
    </row>
    <row r="19" spans="1:31" x14ac:dyDescent="0.35">
      <c r="A19" s="2"/>
      <c r="B19" s="2">
        <v>4</v>
      </c>
      <c r="C19" s="3" t="s">
        <v>65</v>
      </c>
      <c r="D19" s="10">
        <v>1</v>
      </c>
      <c r="E19" s="2" t="s">
        <v>63</v>
      </c>
      <c r="F19" s="2" t="s">
        <v>34</v>
      </c>
      <c r="G19" s="1">
        <v>0</v>
      </c>
      <c r="H19" s="1">
        <f t="shared" si="0"/>
        <v>0</v>
      </c>
      <c r="I19" s="1">
        <v>0</v>
      </c>
      <c r="J19" s="1">
        <f t="shared" si="1"/>
        <v>0</v>
      </c>
      <c r="K19" s="1">
        <v>0</v>
      </c>
      <c r="L19" s="1">
        <f t="shared" si="2"/>
        <v>0</v>
      </c>
      <c r="M19" s="1">
        <v>0</v>
      </c>
      <c r="N19" s="1">
        <f t="shared" si="3"/>
        <v>0</v>
      </c>
      <c r="O19" s="1">
        <v>0</v>
      </c>
      <c r="P19" s="1">
        <f t="shared" si="4"/>
        <v>0</v>
      </c>
      <c r="Q19" s="1">
        <v>0</v>
      </c>
      <c r="R19" s="1">
        <f t="shared" si="5"/>
        <v>0</v>
      </c>
      <c r="S19" s="1">
        <v>0</v>
      </c>
      <c r="T19" s="1">
        <f t="shared" si="6"/>
        <v>0</v>
      </c>
      <c r="U19" s="1">
        <v>0</v>
      </c>
      <c r="V19" s="1">
        <f t="shared" si="7"/>
        <v>0</v>
      </c>
      <c r="W19" s="1">
        <v>0</v>
      </c>
      <c r="X19" s="1">
        <f t="shared" si="8"/>
        <v>0</v>
      </c>
      <c r="Y19" s="1">
        <v>0</v>
      </c>
      <c r="Z19" s="1">
        <f t="shared" si="9"/>
        <v>0</v>
      </c>
      <c r="AA19" s="1">
        <v>0</v>
      </c>
      <c r="AB19" s="1">
        <f t="shared" si="10"/>
        <v>0</v>
      </c>
      <c r="AC19" s="1">
        <v>0</v>
      </c>
      <c r="AD19" s="1">
        <f t="shared" si="11"/>
        <v>0</v>
      </c>
      <c r="AE19" s="6">
        <f t="shared" si="12"/>
        <v>0</v>
      </c>
    </row>
    <row r="20" spans="1:31" x14ac:dyDescent="0.35">
      <c r="A20" s="2"/>
      <c r="B20" s="2">
        <v>5</v>
      </c>
      <c r="C20" s="3" t="s">
        <v>37</v>
      </c>
      <c r="D20" s="10">
        <v>1300</v>
      </c>
      <c r="E20" s="2" t="s">
        <v>66</v>
      </c>
      <c r="F20" s="2" t="s">
        <v>67</v>
      </c>
      <c r="G20" s="1">
        <v>0</v>
      </c>
      <c r="H20" s="1">
        <f t="shared" si="0"/>
        <v>0</v>
      </c>
      <c r="I20" s="1">
        <v>0</v>
      </c>
      <c r="J20" s="1">
        <f t="shared" si="1"/>
        <v>0</v>
      </c>
      <c r="K20" s="1">
        <v>0</v>
      </c>
      <c r="L20" s="1">
        <f t="shared" si="2"/>
        <v>0</v>
      </c>
      <c r="M20" s="1">
        <v>0</v>
      </c>
      <c r="N20" s="1">
        <f t="shared" si="3"/>
        <v>0</v>
      </c>
      <c r="O20" s="1">
        <v>0</v>
      </c>
      <c r="P20" s="1">
        <f t="shared" si="4"/>
        <v>0</v>
      </c>
      <c r="Q20" s="1">
        <v>0</v>
      </c>
      <c r="R20" s="1">
        <f t="shared" si="5"/>
        <v>0</v>
      </c>
      <c r="S20" s="1">
        <v>0</v>
      </c>
      <c r="T20" s="1">
        <f t="shared" si="6"/>
        <v>0</v>
      </c>
      <c r="U20" s="1">
        <v>0</v>
      </c>
      <c r="V20" s="1">
        <f t="shared" si="7"/>
        <v>0</v>
      </c>
      <c r="W20" s="1">
        <v>0</v>
      </c>
      <c r="X20" s="1">
        <f t="shared" si="8"/>
        <v>0</v>
      </c>
      <c r="Y20" s="1">
        <v>0</v>
      </c>
      <c r="Z20" s="1">
        <f t="shared" si="9"/>
        <v>0</v>
      </c>
      <c r="AA20" s="1">
        <v>0</v>
      </c>
      <c r="AB20" s="1">
        <f t="shared" si="10"/>
        <v>0</v>
      </c>
      <c r="AC20" s="1">
        <v>0</v>
      </c>
      <c r="AD20" s="1">
        <f t="shared" si="11"/>
        <v>0</v>
      </c>
      <c r="AE20" s="6">
        <f t="shared" si="12"/>
        <v>0</v>
      </c>
    </row>
    <row r="21" spans="1:31" x14ac:dyDescent="0.35">
      <c r="A21" s="2" t="s">
        <v>68</v>
      </c>
      <c r="B21" s="2">
        <v>6</v>
      </c>
      <c r="C21" s="3" t="s">
        <v>69</v>
      </c>
      <c r="D21" s="10">
        <v>0.49990000000000001</v>
      </c>
      <c r="E21" s="2" t="s">
        <v>70</v>
      </c>
      <c r="F21" s="2" t="s">
        <v>39</v>
      </c>
      <c r="G21" s="1">
        <v>3095.99</v>
      </c>
      <c r="H21" s="1">
        <f t="shared" si="0"/>
        <v>1547.685401</v>
      </c>
      <c r="I21" s="1">
        <v>4663.59</v>
      </c>
      <c r="J21" s="1">
        <f t="shared" si="1"/>
        <v>2331.3286410000001</v>
      </c>
      <c r="K21" s="1">
        <v>9020.43</v>
      </c>
      <c r="L21" s="1">
        <f t="shared" si="2"/>
        <v>4509.3129570000001</v>
      </c>
      <c r="M21" s="1">
        <v>4210.28</v>
      </c>
      <c r="N21" s="1">
        <f t="shared" si="3"/>
        <v>2104.7189720000001</v>
      </c>
      <c r="O21" s="1">
        <v>6942.71</v>
      </c>
      <c r="P21" s="1">
        <f t="shared" si="4"/>
        <v>3470.6607290000002</v>
      </c>
      <c r="Q21" s="1">
        <v>7135.35</v>
      </c>
      <c r="R21" s="1">
        <f t="shared" si="5"/>
        <v>3566.9614650000003</v>
      </c>
      <c r="S21" s="1">
        <v>5755.23</v>
      </c>
      <c r="T21" s="1">
        <f t="shared" si="6"/>
        <v>2877.0394769999998</v>
      </c>
      <c r="U21" s="1">
        <v>6365.8</v>
      </c>
      <c r="V21" s="1">
        <f t="shared" si="7"/>
        <v>3182.2634200000002</v>
      </c>
      <c r="W21" s="1">
        <v>6170.51</v>
      </c>
      <c r="X21" s="1">
        <f t="shared" si="8"/>
        <v>3084.6379490000004</v>
      </c>
      <c r="Y21" s="1">
        <v>5422.56</v>
      </c>
      <c r="Z21" s="1">
        <f t="shared" si="9"/>
        <v>2710.7377440000005</v>
      </c>
      <c r="AA21" s="1">
        <v>5015.5</v>
      </c>
      <c r="AB21" s="1">
        <f t="shared" si="10"/>
        <v>2507.24845</v>
      </c>
      <c r="AC21" s="1">
        <v>2553.11</v>
      </c>
      <c r="AD21" s="1">
        <f t="shared" si="11"/>
        <v>1276.2996890000002</v>
      </c>
      <c r="AE21" s="6">
        <f t="shared" si="12"/>
        <v>33168.894894000005</v>
      </c>
    </row>
    <row r="22" spans="1:31" x14ac:dyDescent="0.35">
      <c r="A22" s="2" t="s">
        <v>71</v>
      </c>
      <c r="B22" s="2">
        <v>7</v>
      </c>
      <c r="C22" s="3" t="s">
        <v>72</v>
      </c>
      <c r="D22" s="10"/>
      <c r="E22" s="2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6"/>
    </row>
    <row r="23" spans="1:31" x14ac:dyDescent="0.35">
      <c r="A23" s="2"/>
      <c r="B23" s="2"/>
      <c r="C23" s="3" t="s">
        <v>73</v>
      </c>
      <c r="D23" s="10">
        <v>0.79479999999999995</v>
      </c>
      <c r="E23" s="2" t="s">
        <v>74</v>
      </c>
      <c r="F23" s="2" t="s">
        <v>42</v>
      </c>
      <c r="G23" s="1">
        <v>0</v>
      </c>
      <c r="H23" s="1">
        <f>G23*D23</f>
        <v>0</v>
      </c>
      <c r="I23" s="1">
        <v>0</v>
      </c>
      <c r="J23" s="1">
        <f>I23*D23</f>
        <v>0</v>
      </c>
      <c r="K23" s="1">
        <v>0</v>
      </c>
      <c r="L23" s="1">
        <f>K23*D23</f>
        <v>0</v>
      </c>
      <c r="M23" s="1">
        <v>0</v>
      </c>
      <c r="N23" s="1">
        <f>M23*D23</f>
        <v>0</v>
      </c>
      <c r="O23" s="1">
        <v>0</v>
      </c>
      <c r="P23" s="1">
        <f>O23*D23</f>
        <v>0</v>
      </c>
      <c r="Q23" s="1">
        <v>0</v>
      </c>
      <c r="R23" s="1">
        <f>Q23*D23</f>
        <v>0</v>
      </c>
      <c r="S23" s="1">
        <v>0</v>
      </c>
      <c r="T23" s="1">
        <f>S23*D23</f>
        <v>0</v>
      </c>
      <c r="U23" s="1">
        <v>0</v>
      </c>
      <c r="V23" s="1">
        <f>U23*D23</f>
        <v>0</v>
      </c>
      <c r="W23" s="1">
        <v>0</v>
      </c>
      <c r="X23" s="1">
        <f>W23*D23</f>
        <v>0</v>
      </c>
      <c r="Y23" s="1">
        <v>0</v>
      </c>
      <c r="Z23" s="1">
        <f>Y23*D23</f>
        <v>0</v>
      </c>
      <c r="AA23" s="1">
        <v>0</v>
      </c>
      <c r="AB23" s="1">
        <f>AA23*D23</f>
        <v>0</v>
      </c>
      <c r="AC23" s="1">
        <v>0</v>
      </c>
      <c r="AD23" s="1">
        <f>AC23*D23</f>
        <v>0</v>
      </c>
      <c r="AE23" s="6">
        <f>H23+J23+L23+N23+P23+R23+T23+V23+X23+Z23+AB23+AD23</f>
        <v>0</v>
      </c>
    </row>
    <row r="24" spans="1:31" x14ac:dyDescent="0.35">
      <c r="A24" s="2"/>
      <c r="B24" s="2"/>
      <c r="C24" s="3" t="s">
        <v>75</v>
      </c>
      <c r="D24" s="10">
        <v>0.32379999999999998</v>
      </c>
      <c r="E24" s="2" t="s">
        <v>74</v>
      </c>
      <c r="F24" s="2" t="s">
        <v>42</v>
      </c>
      <c r="G24" s="1">
        <v>1106</v>
      </c>
      <c r="H24" s="1">
        <f>G24*D24</f>
        <v>358.12279999999998</v>
      </c>
      <c r="I24" s="1">
        <v>1099</v>
      </c>
      <c r="J24" s="1">
        <f>I24*D24</f>
        <v>355.8562</v>
      </c>
      <c r="K24" s="1">
        <v>1191</v>
      </c>
      <c r="L24" s="1">
        <f>K24*D24</f>
        <v>385.64579999999995</v>
      </c>
      <c r="M24" s="1">
        <v>746</v>
      </c>
      <c r="N24" s="1">
        <f>M24*D24</f>
        <v>241.55479999999997</v>
      </c>
      <c r="O24" s="1">
        <v>944</v>
      </c>
      <c r="P24" s="1">
        <f>O24*D24</f>
        <v>305.66719999999998</v>
      </c>
      <c r="Q24" s="1">
        <v>862</v>
      </c>
      <c r="R24" s="1">
        <f>Q24*D24</f>
        <v>279.11559999999997</v>
      </c>
      <c r="S24" s="1">
        <v>1230</v>
      </c>
      <c r="T24" s="1">
        <f>S24*D24</f>
        <v>398.27399999999994</v>
      </c>
      <c r="U24" s="1">
        <v>1230</v>
      </c>
      <c r="V24" s="1">
        <f>U24*D24</f>
        <v>398.27399999999994</v>
      </c>
      <c r="W24" s="1">
        <v>539</v>
      </c>
      <c r="X24" s="1">
        <f>W24*D24</f>
        <v>174.5282</v>
      </c>
      <c r="Y24" s="1">
        <v>541</v>
      </c>
      <c r="Z24" s="1">
        <f>Y24*D24</f>
        <v>175.17579999999998</v>
      </c>
      <c r="AA24" s="1">
        <v>1079</v>
      </c>
      <c r="AB24" s="1">
        <f>AA24*D24</f>
        <v>349.3802</v>
      </c>
      <c r="AC24" s="1">
        <v>1071</v>
      </c>
      <c r="AD24" s="1">
        <f>AC24*D24</f>
        <v>346.78979999999996</v>
      </c>
      <c r="AE24" s="6">
        <f>H24+J24+L24+N24+P24+R24+T24+V24+X24+Z24+AB24+AD24</f>
        <v>3768.3843999999999</v>
      </c>
    </row>
    <row r="25" spans="1:31" x14ac:dyDescent="0.35">
      <c r="A25" s="2"/>
      <c r="B25" s="2">
        <v>8</v>
      </c>
      <c r="C25" s="3" t="s">
        <v>40</v>
      </c>
      <c r="D25" s="10">
        <v>2.0859000000000001</v>
      </c>
      <c r="E25" s="2" t="s">
        <v>76</v>
      </c>
      <c r="F25" s="2" t="s">
        <v>34</v>
      </c>
      <c r="G25" s="1">
        <v>27</v>
      </c>
      <c r="H25" s="1">
        <f>G25*D25</f>
        <v>56.319300000000005</v>
      </c>
      <c r="I25" s="1">
        <v>24.3</v>
      </c>
      <c r="J25" s="1">
        <f>I25*D25</f>
        <v>50.687370000000001</v>
      </c>
      <c r="K25" s="1">
        <v>8.1</v>
      </c>
      <c r="L25" s="1">
        <f>K25*D25</f>
        <v>16.895790000000002</v>
      </c>
      <c r="M25" s="1">
        <v>54</v>
      </c>
      <c r="N25" s="1">
        <f>M25*D25</f>
        <v>112.63860000000001</v>
      </c>
      <c r="O25" s="1">
        <v>37.799999999999997</v>
      </c>
      <c r="P25" s="1">
        <f>O25*D25</f>
        <v>78.847020000000001</v>
      </c>
      <c r="Q25" s="1">
        <v>45.9</v>
      </c>
      <c r="R25" s="1">
        <f>Q25*D25</f>
        <v>95.742810000000006</v>
      </c>
      <c r="S25" s="1">
        <v>0</v>
      </c>
      <c r="T25" s="1">
        <f>S25*D25</f>
        <v>0</v>
      </c>
      <c r="U25" s="1">
        <v>0</v>
      </c>
      <c r="V25" s="1">
        <f>U25*D25</f>
        <v>0</v>
      </c>
      <c r="W25" s="1">
        <v>0</v>
      </c>
      <c r="X25" s="1">
        <f>W25*D25</f>
        <v>0</v>
      </c>
      <c r="Y25" s="1">
        <v>0</v>
      </c>
      <c r="Z25" s="1">
        <f>Y25*D25</f>
        <v>0</v>
      </c>
      <c r="AA25" s="1">
        <v>0</v>
      </c>
      <c r="AB25" s="1">
        <f>AA25*D25</f>
        <v>0</v>
      </c>
      <c r="AC25" s="1">
        <v>0</v>
      </c>
      <c r="AD25" s="1">
        <f>AC25*D25</f>
        <v>0</v>
      </c>
      <c r="AE25" s="6">
        <f>H25+J25+L25+N25+P25+R25+T25+V25+X25+Z25+AB25+AD25</f>
        <v>411.13089000000002</v>
      </c>
    </row>
    <row r="26" spans="1:31" x14ac:dyDescent="0.35">
      <c r="A26" s="2"/>
      <c r="B26" s="2">
        <v>7</v>
      </c>
      <c r="C26" s="3" t="s">
        <v>43</v>
      </c>
      <c r="D26" s="10">
        <v>2.3199999999999998</v>
      </c>
      <c r="E26" s="2" t="s">
        <v>76</v>
      </c>
      <c r="F26" s="2" t="s">
        <v>34</v>
      </c>
      <c r="G26" s="1">
        <v>54.39</v>
      </c>
      <c r="H26" s="1">
        <f>G26*D26</f>
        <v>126.1848</v>
      </c>
      <c r="I26" s="1">
        <v>79.97</v>
      </c>
      <c r="J26" s="1">
        <f>I26*D26</f>
        <v>185.53039999999999</v>
      </c>
      <c r="K26" s="1">
        <v>81.13</v>
      </c>
      <c r="L26" s="1">
        <f>K26*D26</f>
        <v>188.22159999999997</v>
      </c>
      <c r="M26" s="1">
        <v>678.41</v>
      </c>
      <c r="N26" s="1">
        <f>M26*D26</f>
        <v>1573.9111999999998</v>
      </c>
      <c r="O26" s="1">
        <v>704.88</v>
      </c>
      <c r="P26" s="1">
        <f>O26*D26</f>
        <v>1635.3216</v>
      </c>
      <c r="Q26" s="1">
        <v>43.2</v>
      </c>
      <c r="R26" s="1">
        <f>Q26*D26</f>
        <v>100.224</v>
      </c>
      <c r="S26" s="1">
        <v>0</v>
      </c>
      <c r="T26" s="1">
        <f>S26*D26</f>
        <v>0</v>
      </c>
      <c r="U26" s="1">
        <v>0</v>
      </c>
      <c r="V26" s="1">
        <f>U26*D26</f>
        <v>0</v>
      </c>
      <c r="W26" s="1">
        <v>0</v>
      </c>
      <c r="X26" s="1">
        <f>W26*D26</f>
        <v>0</v>
      </c>
      <c r="Y26" s="1">
        <v>0</v>
      </c>
      <c r="Z26" s="1">
        <f>Y26*D26</f>
        <v>0</v>
      </c>
      <c r="AA26" s="1">
        <v>0</v>
      </c>
      <c r="AB26" s="1">
        <f>AA26*D26</f>
        <v>0</v>
      </c>
      <c r="AC26" s="1">
        <v>0</v>
      </c>
      <c r="AD26" s="1">
        <f>AC26*D26</f>
        <v>0</v>
      </c>
      <c r="AE26" s="6">
        <f>H26+J26+L26+N26+P26+R26+T26+V26+X26+Z26+AB26+AD26</f>
        <v>3809.3936000000003</v>
      </c>
    </row>
    <row r="29" spans="1:31" x14ac:dyDescent="0.35">
      <c r="C29" s="51" t="s">
        <v>77</v>
      </c>
      <c r="D29" s="43"/>
      <c r="E29" s="43"/>
      <c r="F29" s="43"/>
    </row>
    <row r="30" spans="1:31" x14ac:dyDescent="0.35">
      <c r="C30" s="5" t="s">
        <v>78</v>
      </c>
      <c r="D30" s="5" t="s">
        <v>79</v>
      </c>
      <c r="E30" s="5" t="s">
        <v>80</v>
      </c>
      <c r="F30" s="5" t="s">
        <v>10</v>
      </c>
    </row>
    <row r="31" spans="1:31" x14ac:dyDescent="0.35">
      <c r="C31" s="2" t="s">
        <v>61</v>
      </c>
      <c r="D31" s="28">
        <f>SUM(AE9:AE20)/1000</f>
        <v>51.075807699999999</v>
      </c>
      <c r="E31" s="28">
        <f>D31*100/$D$34</f>
        <v>55.376567043414802</v>
      </c>
      <c r="F31" s="2" t="s">
        <v>81</v>
      </c>
    </row>
    <row r="32" spans="1:31" x14ac:dyDescent="0.35">
      <c r="C32" s="2" t="s">
        <v>68</v>
      </c>
      <c r="D32" s="28">
        <f>$AE$21/1000</f>
        <v>33.168894894000005</v>
      </c>
      <c r="E32" s="28">
        <f>D32*100/$D$34</f>
        <v>35.961830356988564</v>
      </c>
      <c r="F32" s="2" t="s">
        <v>81</v>
      </c>
    </row>
    <row r="33" spans="3:6" x14ac:dyDescent="0.35">
      <c r="C33" s="2" t="s">
        <v>71</v>
      </c>
      <c r="D33" s="28">
        <f>SUM(AE23:AE26)/1000</f>
        <v>7.9889088900000003</v>
      </c>
      <c r="E33" s="28">
        <f>D33*100/$D$34</f>
        <v>8.6616025995966304</v>
      </c>
      <c r="F33" s="2" t="s">
        <v>81</v>
      </c>
    </row>
    <row r="34" spans="3:6" x14ac:dyDescent="0.35">
      <c r="C34" s="9" t="s">
        <v>23</v>
      </c>
      <c r="D34" s="7">
        <f>SUM(D31:D33)</f>
        <v>92.233611484000008</v>
      </c>
      <c r="E34" s="7">
        <f>D34*100/$D$34</f>
        <v>100</v>
      </c>
      <c r="F34" s="9" t="s">
        <v>81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C29:F29"/>
    <mergeCell ref="Z2:AE2"/>
    <mergeCell ref="U5:V5"/>
    <mergeCell ref="W5:X5"/>
    <mergeCell ref="Y5:Z5"/>
    <mergeCell ref="AA5:AB5"/>
    <mergeCell ref="AC5:AD5"/>
    <mergeCell ref="A1:AE1"/>
    <mergeCell ref="A3:AE3"/>
    <mergeCell ref="A5:A6"/>
    <mergeCell ref="B5:B6"/>
    <mergeCell ref="C5:C6"/>
    <mergeCell ref="D5:D6"/>
    <mergeCell ref="E5:E6"/>
    <mergeCell ref="F5:F6"/>
    <mergeCell ref="AE5:AE6"/>
    <mergeCell ref="G5:H5"/>
    <mergeCell ref="I5:J5"/>
    <mergeCell ref="K5:L5"/>
    <mergeCell ref="M5:N5"/>
    <mergeCell ref="O5:P5"/>
    <mergeCell ref="Q5:R5"/>
    <mergeCell ref="S5:T5"/>
  </mergeCells>
  <pageMargins left="1.3681102359999999" right="0.118110236220472" top="0.74803149606299202" bottom="0.74803149606299202" header="0.31496062992126" footer="0.31496062992126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ข้อมูลทั่วไป</vt:lpstr>
      <vt:lpstr>การใช้ทรัพยากร</vt:lpstr>
      <vt:lpstr>CH4</vt:lpstr>
      <vt:lpstr>สรุปการคำนวณ CF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Ampa Wiratphruk</cp:lastModifiedBy>
  <cp:lastPrinted>2024-01-11T13:13:41Z</cp:lastPrinted>
  <dcterms:created xsi:type="dcterms:W3CDTF">2022-12-15T04:02:09Z</dcterms:created>
  <dcterms:modified xsi:type="dcterms:W3CDTF">2024-01-11T13:23:52Z</dcterms:modified>
  <cp:category/>
</cp:coreProperties>
</file>